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37734cf72bfdd0cb/Documentos/SITE FACEP/Prestações de Conta/"/>
    </mc:Choice>
  </mc:AlternateContent>
  <xr:revisionPtr revIDLastSave="151" documentId="8_{7768CDD6-ADCF-45D4-934A-8B2F7638AB08}" xr6:coauthVersionLast="47" xr6:coauthVersionMax="47" xr10:uidLastSave="{79B0836C-A674-4C53-856E-99A2F37976C7}"/>
  <bookViews>
    <workbookView xWindow="-120" yWindow="-120" windowWidth="29040" windowHeight="15720" xr2:uid="{00000000-000D-0000-FFFF-FFFF00000000}"/>
  </bookViews>
  <sheets>
    <sheet name="SINTETICO" sheetId="4" r:id="rId1"/>
    <sheet name="CONCILIAÇÃO" sheetId="3" r:id="rId2"/>
    <sheet name="RELAÇÃO DE PAGAMENTOS" sheetId="5" r:id="rId3"/>
    <sheet name="RESSARCIMENTO À UFC" sheetId="19" r:id="rId4"/>
    <sheet name="-CDB" sheetId="7" r:id="rId5"/>
    <sheet name=" RENde FACIL" sheetId="13" r:id="rId6"/>
    <sheet name="RESSARCIMENTO FACEP" sheetId="14" r:id="rId7"/>
    <sheet name="Planilha4" sheetId="15" r:id="rId8"/>
    <sheet name="Planilha1" sheetId="12" r:id="rId9"/>
  </sheets>
  <definedNames>
    <definedName name="_xlnm._FilterDatabase" localSheetId="1" hidden="1">CONCILIAÇÃO!$A$1:$O$1</definedName>
    <definedName name="VALIDA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7" i="4" l="1"/>
  <c r="E37" i="4"/>
  <c r="C44" i="4"/>
  <c r="D21" i="14"/>
  <c r="D22" i="14" s="1"/>
  <c r="G18" i="7" l="1"/>
  <c r="G23" i="7"/>
  <c r="D9" i="7"/>
  <c r="D10" i="7" s="1"/>
  <c r="D11" i="7" s="1"/>
  <c r="D12" i="7" s="1"/>
  <c r="D13" i="7" s="1"/>
  <c r="D14" i="7" s="1"/>
  <c r="D15" i="7" s="1"/>
  <c r="D24" i="13"/>
  <c r="D23" i="13"/>
  <c r="D22" i="13"/>
  <c r="D21" i="13"/>
  <c r="D20" i="13"/>
  <c r="D19" i="13"/>
  <c r="D18" i="13"/>
  <c r="D16" i="13"/>
  <c r="D12" i="13"/>
  <c r="D15" i="19"/>
  <c r="D16" i="19" s="1"/>
  <c r="K293" i="5"/>
  <c r="D82" i="4"/>
  <c r="G23" i="13"/>
  <c r="F22" i="13"/>
  <c r="G22" i="13" s="1"/>
  <c r="G21" i="13"/>
  <c r="G20" i="13"/>
  <c r="G19" i="13"/>
  <c r="F18" i="13"/>
  <c r="G18" i="13" s="1"/>
  <c r="F17" i="13"/>
  <c r="E17" i="13"/>
  <c r="C17" i="13"/>
  <c r="B17" i="13"/>
  <c r="F16" i="13"/>
  <c r="E16" i="13"/>
  <c r="C16" i="13"/>
  <c r="F15" i="13"/>
  <c r="E15" i="13"/>
  <c r="B15" i="13"/>
  <c r="D15" i="13" s="1"/>
  <c r="F14" i="13"/>
  <c r="E14" i="13"/>
  <c r="C14" i="13"/>
  <c r="B14" i="13"/>
  <c r="F13" i="13"/>
  <c r="E13" i="13"/>
  <c r="B13" i="13"/>
  <c r="F12" i="13"/>
  <c r="E12" i="13"/>
  <c r="B11" i="13"/>
  <c r="D11" i="13" s="1"/>
  <c r="C11" i="13"/>
  <c r="G11" i="13"/>
  <c r="G13" i="7"/>
  <c r="G12" i="7"/>
  <c r="C21" i="7"/>
  <c r="C18" i="7"/>
  <c r="B16" i="7"/>
  <c r="B25" i="7" s="1"/>
  <c r="B26" i="7" s="1"/>
  <c r="C16" i="7"/>
  <c r="D71" i="4"/>
  <c r="E71" i="4" s="1"/>
  <c r="C125" i="4"/>
  <c r="B125" i="4"/>
  <c r="E83" i="4"/>
  <c r="E81" i="4"/>
  <c r="E78" i="4"/>
  <c r="E77" i="4"/>
  <c r="E75" i="4"/>
  <c r="E74" i="4"/>
  <c r="E72" i="4"/>
  <c r="E66" i="4"/>
  <c r="D63" i="4"/>
  <c r="E63" i="4" s="1"/>
  <c r="D13" i="13" l="1"/>
  <c r="D14" i="13" s="1"/>
  <c r="G12" i="13"/>
  <c r="C25" i="13"/>
  <c r="D16" i="7"/>
  <c r="D17" i="7" s="1"/>
  <c r="D18" i="7" s="1"/>
  <c r="D19" i="7" s="1"/>
  <c r="D20" i="7" s="1"/>
  <c r="D21" i="7" s="1"/>
  <c r="D22" i="7" s="1"/>
  <c r="D23" i="7" s="1"/>
  <c r="G13" i="13"/>
  <c r="C25" i="7"/>
  <c r="C26" i="7" s="1"/>
  <c r="E82" i="4"/>
  <c r="D85" i="4"/>
  <c r="D119" i="4" s="1"/>
  <c r="B25" i="13"/>
  <c r="D17" i="13"/>
  <c r="G15" i="13"/>
  <c r="F25" i="13"/>
  <c r="G17" i="13"/>
  <c r="G14" i="13"/>
  <c r="E125" i="4"/>
  <c r="E25" i="13"/>
  <c r="O543" i="3"/>
  <c r="O544" i="3" s="1"/>
  <c r="O545" i="3" s="1"/>
  <c r="O546" i="3" s="1"/>
  <c r="O547" i="3" s="1"/>
  <c r="O548" i="3" s="1"/>
  <c r="O549" i="3" s="1"/>
  <c r="O550" i="3" s="1"/>
  <c r="O551" i="3" s="1"/>
  <c r="O552" i="3" s="1"/>
  <c r="O553" i="3" s="1"/>
  <c r="O554" i="3" s="1"/>
  <c r="O555" i="3" s="1"/>
  <c r="O556" i="3" s="1"/>
  <c r="O557" i="3" s="1"/>
  <c r="O558" i="3" s="1"/>
  <c r="O559" i="3" s="1"/>
  <c r="O560" i="3" s="1"/>
  <c r="O561" i="3" s="1"/>
  <c r="O4" i="3"/>
  <c r="C85" i="4"/>
  <c r="D64" i="4"/>
  <c r="D118" i="4" s="1"/>
  <c r="E87" i="4"/>
  <c r="E88" i="4" s="1"/>
  <c r="D88" i="4"/>
  <c r="D120" i="4" s="1"/>
  <c r="D130" i="4"/>
  <c r="D123" i="4"/>
  <c r="E113" i="4"/>
  <c r="D113" i="4"/>
  <c r="E112" i="4"/>
  <c r="D112" i="4"/>
  <c r="D116" i="4"/>
  <c r="E104" i="4"/>
  <c r="D104" i="4"/>
  <c r="E54" i="4"/>
  <c r="E117" i="4" s="1"/>
  <c r="D54" i="4"/>
  <c r="D117" i="4" s="1"/>
  <c r="E17" i="4"/>
  <c r="D17" i="4"/>
  <c r="E22" i="4"/>
  <c r="D22" i="4"/>
  <c r="E47" i="4"/>
  <c r="E46" i="4"/>
  <c r="E31" i="4"/>
  <c r="E114" i="4" s="1"/>
  <c r="E8" i="4"/>
  <c r="D10" i="4"/>
  <c r="D129" i="4" s="1"/>
  <c r="E110" i="4"/>
  <c r="D110" i="4"/>
  <c r="G7" i="4"/>
  <c r="E95" i="4"/>
  <c r="D95" i="4"/>
  <c r="D122" i="4" s="1"/>
  <c r="E91" i="4"/>
  <c r="D91" i="4"/>
  <c r="D121" i="4" s="1"/>
  <c r="E80" i="4"/>
  <c r="E79" i="4"/>
  <c r="E76" i="4"/>
  <c r="E73" i="4"/>
  <c r="E70" i="4"/>
  <c r="E69" i="4"/>
  <c r="E67" i="4"/>
  <c r="E61" i="4"/>
  <c r="E57" i="4"/>
  <c r="E59" i="4"/>
  <c r="E62" i="4"/>
  <c r="E42" i="4"/>
  <c r="D43" i="4"/>
  <c r="E43" i="4" s="1"/>
  <c r="E36" i="4"/>
  <c r="D41" i="4"/>
  <c r="E34" i="4"/>
  <c r="E60" i="4"/>
  <c r="E56" i="4"/>
  <c r="E58" i="4"/>
  <c r="E85" i="4" l="1"/>
  <c r="E119" i="4" s="1"/>
  <c r="D44" i="4"/>
  <c r="G25" i="7"/>
  <c r="O562" i="3"/>
  <c r="O563" i="3" s="1"/>
  <c r="O564" i="3" s="1"/>
  <c r="O565" i="3" s="1"/>
  <c r="O566" i="3" s="1"/>
  <c r="O567" i="3" s="1"/>
  <c r="O568" i="3" s="1"/>
  <c r="O569" i="3" s="1"/>
  <c r="O570" i="3" s="1"/>
  <c r="O571" i="3" s="1"/>
  <c r="O572" i="3" s="1"/>
  <c r="O573" i="3" s="1"/>
  <c r="O574" i="3" s="1"/>
  <c r="O575" i="3" s="1"/>
  <c r="O576" i="3" s="1"/>
  <c r="O577" i="3" s="1"/>
  <c r="O578" i="3" s="1"/>
  <c r="O579" i="3" s="1"/>
  <c r="O580" i="3" s="1"/>
  <c r="O581" i="3" s="1"/>
  <c r="O582" i="3" s="1"/>
  <c r="O583" i="3" s="1"/>
  <c r="O584" i="3" s="1"/>
  <c r="O585" i="3" s="1"/>
  <c r="O586" i="3" s="1"/>
  <c r="O587" i="3" s="1"/>
  <c r="O588" i="3" s="1"/>
  <c r="O589" i="3" s="1"/>
  <c r="O590" i="3" s="1"/>
  <c r="O591" i="3" s="1"/>
  <c r="O592" i="3" s="1"/>
  <c r="O593" i="3" s="1"/>
  <c r="O594" i="3" s="1"/>
  <c r="E48" i="4"/>
  <c r="E41" i="4"/>
  <c r="E106" i="4"/>
  <c r="E44" i="4" l="1"/>
  <c r="D115" i="4"/>
  <c r="D107" i="4"/>
  <c r="D124" i="4" s="1"/>
  <c r="E7" i="4"/>
  <c r="B85" i="4" l="1"/>
  <c r="C64" i="4"/>
  <c r="E64" i="4" s="1"/>
  <c r="B62" i="4"/>
  <c r="B59" i="4"/>
  <c r="B126" i="4"/>
  <c r="B64" i="4" l="1"/>
  <c r="O5" i="3"/>
  <c r="O6" i="3" s="1"/>
  <c r="O7" i="3" s="1"/>
  <c r="O8" i="3" s="1"/>
  <c r="O9" i="3" s="1"/>
  <c r="O10" i="3" l="1"/>
  <c r="O11" i="3" s="1"/>
  <c r="O12" i="3" s="1"/>
  <c r="O13" i="3" s="1"/>
  <c r="O14" i="3" s="1"/>
  <c r="O15" i="3" s="1"/>
  <c r="O16" i="3" s="1"/>
  <c r="O17" i="3" s="1"/>
  <c r="O18" i="3" l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l="1"/>
  <c r="O62" i="3" s="1"/>
  <c r="O63" i="3" s="1"/>
  <c r="O64" i="3" s="1"/>
  <c r="O65" i="3" s="1"/>
  <c r="O66" i="3" s="1"/>
  <c r="O67" i="3" s="1"/>
  <c r="O68" i="3" s="1"/>
  <c r="O69" i="3" s="1"/>
  <c r="O70" i="3" s="1"/>
  <c r="O71" i="3" s="1"/>
  <c r="O72" i="3" s="1"/>
  <c r="O73" i="3" s="1"/>
  <c r="O74" i="3" s="1"/>
  <c r="O75" i="3" s="1"/>
  <c r="C119" i="4"/>
  <c r="C104" i="4"/>
  <c r="C123" i="4" s="1"/>
  <c r="E123" i="4" s="1"/>
  <c r="O76" i="3" l="1"/>
  <c r="O77" i="3" s="1"/>
  <c r="B104" i="4"/>
  <c r="B44" i="4"/>
  <c r="O78" i="3" l="1"/>
  <c r="O79" i="3" s="1"/>
  <c r="O80" i="3" s="1"/>
  <c r="O81" i="3" s="1"/>
  <c r="O82" i="3" s="1"/>
  <c r="O83" i="3" s="1"/>
  <c r="O84" i="3" s="1"/>
  <c r="O85" i="3" s="1"/>
  <c r="O86" i="3" s="1"/>
  <c r="O87" i="3" s="1"/>
  <c r="O88" i="3" s="1"/>
  <c r="O89" i="3" s="1"/>
  <c r="O90" i="3" s="1"/>
  <c r="O91" i="3" s="1"/>
  <c r="O92" i="3" s="1"/>
  <c r="O93" i="3" s="1"/>
  <c r="O94" i="3" s="1"/>
  <c r="O95" i="3" s="1"/>
  <c r="O96" i="3" s="1"/>
  <c r="O97" i="3" s="1"/>
  <c r="O98" i="3" s="1"/>
  <c r="O99" i="3" s="1"/>
  <c r="O100" i="3" s="1"/>
  <c r="O101" i="3" s="1"/>
  <c r="O102" i="3" s="1"/>
  <c r="O103" i="3" s="1"/>
  <c r="O104" i="3" s="1"/>
  <c r="O105" i="3" s="1"/>
  <c r="O106" i="3" s="1"/>
  <c r="O107" i="3" l="1"/>
  <c r="O108" i="3" s="1"/>
  <c r="O109" i="3" s="1"/>
  <c r="O110" i="3" s="1"/>
  <c r="O111" i="3" s="1"/>
  <c r="O112" i="3" s="1"/>
  <c r="O113" i="3" s="1"/>
  <c r="O114" i="3" s="1"/>
  <c r="O115" i="3" s="1"/>
  <c r="O116" i="3" s="1"/>
  <c r="O117" i="3" s="1"/>
  <c r="O118" i="3" s="1"/>
  <c r="O119" i="3" s="1"/>
  <c r="O120" i="3" s="1"/>
  <c r="O121" i="3" s="1"/>
  <c r="O122" i="3" s="1"/>
  <c r="O123" i="3" s="1"/>
  <c r="O124" i="3" s="1"/>
  <c r="O125" i="3" s="1"/>
  <c r="O126" i="3" s="1"/>
  <c r="O127" i="3" s="1"/>
  <c r="O128" i="3" s="1"/>
  <c r="O129" i="3" s="1"/>
  <c r="O130" i="3" s="1"/>
  <c r="O131" i="3" s="1"/>
  <c r="O132" i="3" s="1"/>
  <c r="O133" i="3" s="1"/>
  <c r="O134" i="3" s="1"/>
  <c r="O135" i="3" s="1"/>
  <c r="O136" i="3" s="1"/>
  <c r="O137" i="3" s="1"/>
  <c r="O138" i="3" s="1"/>
  <c r="O139" i="3" s="1"/>
  <c r="O140" i="3" s="1"/>
  <c r="O141" i="3" s="1"/>
  <c r="O142" i="3" s="1"/>
  <c r="O143" i="3" s="1"/>
  <c r="O144" i="3" s="1"/>
  <c r="O145" i="3" s="1"/>
  <c r="O146" i="3" s="1"/>
  <c r="O147" i="3" s="1"/>
  <c r="O148" i="3" s="1"/>
  <c r="O149" i="3" s="1"/>
  <c r="O150" i="3" s="1"/>
  <c r="O151" i="3" s="1"/>
  <c r="O152" i="3" s="1"/>
  <c r="O153" i="3" s="1"/>
  <c r="O154" i="3" s="1"/>
  <c r="O155" i="3" s="1"/>
  <c r="O156" i="3" s="1"/>
  <c r="O157" i="3" s="1"/>
  <c r="O158" i="3" s="1"/>
  <c r="O159" i="3" s="1"/>
  <c r="O160" i="3" s="1"/>
  <c r="O161" i="3" s="1"/>
  <c r="O162" i="3" s="1"/>
  <c r="O163" i="3" s="1"/>
  <c r="O164" i="3" s="1"/>
  <c r="O165" i="3" s="1"/>
  <c r="O166" i="3" s="1"/>
  <c r="O167" i="3" s="1"/>
  <c r="O168" i="3" s="1"/>
  <c r="O169" i="3" s="1"/>
  <c r="O170" i="3" s="1"/>
  <c r="O171" i="3" s="1"/>
  <c r="O172" i="3" s="1"/>
  <c r="O173" i="3" s="1"/>
  <c r="O174" i="3" s="1"/>
  <c r="O175" i="3" s="1"/>
  <c r="O176" i="3" s="1"/>
  <c r="O177" i="3" s="1"/>
  <c r="O178" i="3" s="1"/>
  <c r="O179" i="3" s="1"/>
  <c r="O180" i="3" s="1"/>
  <c r="O181" i="3" s="1"/>
  <c r="O182" i="3" s="1"/>
  <c r="O183" i="3" s="1"/>
  <c r="O184" i="3" s="1"/>
  <c r="O185" i="3" s="1"/>
  <c r="O186" i="3" s="1"/>
  <c r="O187" i="3" s="1"/>
  <c r="O188" i="3" s="1"/>
  <c r="O189" i="3" s="1"/>
  <c r="O190" i="3" s="1"/>
  <c r="O191" i="3" s="1"/>
  <c r="O192" i="3" s="1"/>
  <c r="O193" i="3" s="1"/>
  <c r="O194" i="3" s="1"/>
  <c r="O195" i="3" s="1"/>
  <c r="O196" i="3" s="1"/>
  <c r="O197" i="3" s="1"/>
  <c r="O198" i="3" s="1"/>
  <c r="O199" i="3" s="1"/>
  <c r="O200" i="3" s="1"/>
  <c r="O201" i="3" s="1"/>
  <c r="O202" i="3" s="1"/>
  <c r="O203" i="3" s="1"/>
  <c r="O204" i="3" s="1"/>
  <c r="O205" i="3" s="1"/>
  <c r="O206" i="3" s="1"/>
  <c r="O207" i="3" s="1"/>
  <c r="O208" i="3" s="1"/>
  <c r="O209" i="3" s="1"/>
  <c r="O210" i="3" s="1"/>
  <c r="O211" i="3" s="1"/>
  <c r="O213" i="3" s="1"/>
  <c r="O214" i="3" s="1"/>
  <c r="O215" i="3" s="1"/>
  <c r="O216" i="3" s="1"/>
  <c r="O217" i="3" s="1"/>
  <c r="O218" i="3" s="1"/>
  <c r="O219" i="3" s="1"/>
  <c r="O220" i="3" s="1"/>
  <c r="O221" i="3" s="1"/>
  <c r="O222" i="3" s="1"/>
  <c r="O223" i="3" s="1"/>
  <c r="O224" i="3" s="1"/>
  <c r="O225" i="3" s="1"/>
  <c r="O226" i="3" s="1"/>
  <c r="O227" i="3" s="1"/>
  <c r="O228" i="3" s="1"/>
  <c r="O229" i="3" s="1"/>
  <c r="O230" i="3" s="1"/>
  <c r="O231" i="3" s="1"/>
  <c r="O232" i="3" l="1"/>
  <c r="O233" i="3" s="1"/>
  <c r="O234" i="3" s="1"/>
  <c r="O235" i="3" s="1"/>
  <c r="O236" i="3" s="1"/>
  <c r="O237" i="3" s="1"/>
  <c r="O238" i="3" s="1"/>
  <c r="O239" i="3" s="1"/>
  <c r="O240" i="3" s="1"/>
  <c r="O241" i="3" s="1"/>
  <c r="O242" i="3" s="1"/>
  <c r="O243" i="3" s="1"/>
  <c r="O244" i="3" s="1"/>
  <c r="O245" i="3" s="1"/>
  <c r="O246" i="3" s="1"/>
  <c r="O247" i="3" s="1"/>
  <c r="O248" i="3" s="1"/>
  <c r="O249" i="3" s="1"/>
  <c r="O250" i="3" s="1"/>
  <c r="O251" i="3" s="1"/>
  <c r="O252" i="3" s="1"/>
  <c r="O253" i="3" s="1"/>
  <c r="O254" i="3" s="1"/>
  <c r="O255" i="3" s="1"/>
  <c r="O256" i="3" s="1"/>
  <c r="O257" i="3" s="1"/>
  <c r="O258" i="3" s="1"/>
  <c r="O259" i="3" s="1"/>
  <c r="O260" i="3" s="1"/>
  <c r="O261" i="3" s="1"/>
  <c r="O262" i="3" s="1"/>
  <c r="O263" i="3" s="1"/>
  <c r="O264" i="3" s="1"/>
  <c r="O265" i="3" s="1"/>
  <c r="O266" i="3" s="1"/>
  <c r="O267" i="3" s="1"/>
  <c r="O268" i="3" s="1"/>
  <c r="O269" i="3" s="1"/>
  <c r="O270" i="3" s="1"/>
  <c r="O271" i="3" s="1"/>
  <c r="O272" i="3" s="1"/>
  <c r="O273" i="3" s="1"/>
  <c r="O274" i="3" s="1"/>
  <c r="O275" i="3" s="1"/>
  <c r="O276" i="3" s="1"/>
  <c r="O277" i="3" s="1"/>
  <c r="O278" i="3" s="1"/>
  <c r="O279" i="3" s="1"/>
  <c r="O280" i="3" s="1"/>
  <c r="O281" i="3" s="1"/>
  <c r="O282" i="3" s="1"/>
  <c r="O283" i="3" s="1"/>
  <c r="O284" i="3" s="1"/>
  <c r="O285" i="3" s="1"/>
  <c r="O286" i="3" s="1"/>
  <c r="O287" i="3" s="1"/>
  <c r="O288" i="3" s="1"/>
  <c r="O289" i="3" s="1"/>
  <c r="O290" i="3" s="1"/>
  <c r="O291" i="3" s="1"/>
  <c r="O292" i="3" s="1"/>
  <c r="O293" i="3" s="1"/>
  <c r="O294" i="3" s="1"/>
  <c r="O295" i="3" s="1"/>
  <c r="O296" i="3" s="1"/>
  <c r="O297" i="3" s="1"/>
  <c r="O298" i="3" s="1"/>
  <c r="O299" i="3" s="1"/>
  <c r="O300" i="3" s="1"/>
  <c r="O301" i="3" s="1"/>
  <c r="O302" i="3" s="1"/>
  <c r="O303" i="3" s="1"/>
  <c r="O304" i="3" s="1"/>
  <c r="O305" i="3" s="1"/>
  <c r="O306" i="3" s="1"/>
  <c r="O307" i="3" s="1"/>
  <c r="O308" i="3" s="1"/>
  <c r="O309" i="3" s="1"/>
  <c r="O310" i="3" s="1"/>
  <c r="O311" i="3" s="1"/>
  <c r="O312" i="3" s="1"/>
  <c r="O313" i="3" s="1"/>
  <c r="O314" i="3" s="1"/>
  <c r="O315" i="3" s="1"/>
  <c r="O316" i="3" s="1"/>
  <c r="O317" i="3" s="1"/>
  <c r="O318" i="3" s="1"/>
  <c r="O319" i="3" s="1"/>
  <c r="O320" i="3" s="1"/>
  <c r="O321" i="3" s="1"/>
  <c r="O322" i="3" s="1"/>
  <c r="O323" i="3" s="1"/>
  <c r="O324" i="3" s="1"/>
  <c r="O325" i="3" s="1"/>
  <c r="O326" i="3" s="1"/>
  <c r="O327" i="3" s="1"/>
  <c r="O328" i="3" s="1"/>
  <c r="O329" i="3" s="1"/>
  <c r="O330" i="3" s="1"/>
  <c r="O331" i="3" s="1"/>
  <c r="O332" i="3" s="1"/>
  <c r="O333" i="3" s="1"/>
  <c r="O334" i="3" s="1"/>
  <c r="O335" i="3" s="1"/>
  <c r="O336" i="3" s="1"/>
  <c r="O337" i="3" s="1"/>
  <c r="O338" i="3" s="1"/>
  <c r="O339" i="3" s="1"/>
  <c r="O340" i="3" s="1"/>
  <c r="O341" i="3" s="1"/>
  <c r="O342" i="3" s="1"/>
  <c r="O343" i="3" s="1"/>
  <c r="O344" i="3" s="1"/>
  <c r="O345" i="3" s="1"/>
  <c r="O346" i="3" s="1"/>
  <c r="O347" i="3" s="1"/>
  <c r="O348" i="3" s="1"/>
  <c r="O349" i="3" s="1"/>
  <c r="O350" i="3" s="1"/>
  <c r="O351" i="3" s="1"/>
  <c r="O352" i="3" s="1"/>
  <c r="O353" i="3" s="1"/>
  <c r="O354" i="3" s="1"/>
  <c r="O355" i="3" s="1"/>
  <c r="O356" i="3" s="1"/>
  <c r="O357" i="3" s="1"/>
  <c r="O358" i="3" s="1"/>
  <c r="O359" i="3" s="1"/>
  <c r="O360" i="3" s="1"/>
  <c r="O361" i="3" s="1"/>
  <c r="O362" i="3" s="1"/>
  <c r="O363" i="3" s="1"/>
  <c r="O364" i="3" s="1"/>
  <c r="O365" i="3" s="1"/>
  <c r="O366" i="3" s="1"/>
  <c r="O367" i="3" s="1"/>
  <c r="O368" i="3" s="1"/>
  <c r="O369" i="3" s="1"/>
  <c r="O370" i="3" s="1"/>
  <c r="O371" i="3" s="1"/>
  <c r="O372" i="3" s="1"/>
  <c r="O373" i="3" s="1"/>
  <c r="O374" i="3" s="1"/>
  <c r="O375" i="3" s="1"/>
  <c r="O376" i="3" s="1"/>
  <c r="O377" i="3" s="1"/>
  <c r="O378" i="3" s="1"/>
  <c r="O379" i="3" s="1"/>
  <c r="O380" i="3" s="1"/>
  <c r="O381" i="3" s="1"/>
  <c r="O382" i="3" s="1"/>
  <c r="O383" i="3" s="1"/>
  <c r="O384" i="3" s="1"/>
  <c r="O385" i="3" s="1"/>
  <c r="O386" i="3" s="1"/>
  <c r="O387" i="3" s="1"/>
  <c r="O388" i="3" s="1"/>
  <c r="O389" i="3" s="1"/>
  <c r="O390" i="3" s="1"/>
  <c r="O391" i="3" s="1"/>
  <c r="O392" i="3" s="1"/>
  <c r="O393" i="3" s="1"/>
  <c r="O394" i="3" s="1"/>
  <c r="O395" i="3" s="1"/>
  <c r="O396" i="3" s="1"/>
  <c r="O397" i="3" s="1"/>
  <c r="O398" i="3" s="1"/>
  <c r="O399" i="3" s="1"/>
  <c r="O400" i="3" s="1"/>
  <c r="O401" i="3" s="1"/>
  <c r="O402" i="3" s="1"/>
  <c r="O403" i="3" s="1"/>
  <c r="O404" i="3" s="1"/>
  <c r="O405" i="3" s="1"/>
  <c r="O406" i="3" s="1"/>
  <c r="O407" i="3" s="1"/>
  <c r="O408" i="3" s="1"/>
  <c r="O409" i="3" s="1"/>
  <c r="O410" i="3" s="1"/>
  <c r="O411" i="3" s="1"/>
  <c r="O412" i="3" s="1"/>
  <c r="O413" i="3" s="1"/>
  <c r="O414" i="3" s="1"/>
  <c r="O415" i="3" s="1"/>
  <c r="O416" i="3" s="1"/>
  <c r="O417" i="3" s="1"/>
  <c r="O418" i="3" s="1"/>
  <c r="O419" i="3" s="1"/>
  <c r="O420" i="3" s="1"/>
  <c r="O421" i="3" s="1"/>
  <c r="O422" i="3" s="1"/>
  <c r="O423" i="3" s="1"/>
  <c r="O424" i="3" s="1"/>
  <c r="O425" i="3" s="1"/>
  <c r="O426" i="3" s="1"/>
  <c r="O427" i="3" s="1"/>
  <c r="O428" i="3" s="1"/>
  <c r="O429" i="3" s="1"/>
  <c r="O430" i="3" s="1"/>
  <c r="O431" i="3" s="1"/>
  <c r="O432" i="3" s="1"/>
  <c r="O433" i="3" s="1"/>
  <c r="O434" i="3" s="1"/>
  <c r="O435" i="3" s="1"/>
  <c r="O436" i="3" s="1"/>
  <c r="O437" i="3" s="1"/>
  <c r="O438" i="3" s="1"/>
  <c r="O439" i="3" s="1"/>
  <c r="O440" i="3" s="1"/>
  <c r="O441" i="3" s="1"/>
  <c r="O442" i="3" s="1"/>
  <c r="O443" i="3" s="1"/>
  <c r="O444" i="3" s="1"/>
  <c r="O445" i="3" s="1"/>
  <c r="O446" i="3" s="1"/>
  <c r="O447" i="3" s="1"/>
  <c r="O448" i="3" s="1"/>
  <c r="O449" i="3" s="1"/>
  <c r="O450" i="3" s="1"/>
  <c r="O451" i="3" s="1"/>
  <c r="O452" i="3" s="1"/>
  <c r="O453" i="3" s="1"/>
  <c r="O454" i="3" s="1"/>
  <c r="O455" i="3" s="1"/>
  <c r="O456" i="3" s="1"/>
  <c r="O457" i="3" s="1"/>
  <c r="O458" i="3" s="1"/>
  <c r="O459" i="3" s="1"/>
  <c r="O460" i="3" s="1"/>
  <c r="O461" i="3" s="1"/>
  <c r="O462" i="3" s="1"/>
  <c r="O463" i="3" s="1"/>
  <c r="O464" i="3" s="1"/>
  <c r="O465" i="3" s="1"/>
  <c r="O466" i="3" s="1"/>
  <c r="O467" i="3" s="1"/>
  <c r="O468" i="3" s="1"/>
  <c r="O469" i="3" s="1"/>
  <c r="O470" i="3" s="1"/>
  <c r="O471" i="3" s="1"/>
  <c r="O472" i="3" s="1"/>
  <c r="O473" i="3" s="1"/>
  <c r="O474" i="3" s="1"/>
  <c r="O475" i="3" s="1"/>
  <c r="O476" i="3" s="1"/>
  <c r="O477" i="3" s="1"/>
  <c r="O478" i="3" s="1"/>
  <c r="O479" i="3" s="1"/>
  <c r="O480" i="3" s="1"/>
  <c r="O481" i="3" s="1"/>
  <c r="O482" i="3" s="1"/>
  <c r="O483" i="3" s="1"/>
  <c r="O484" i="3" s="1"/>
  <c r="O485" i="3" s="1"/>
  <c r="O486" i="3" s="1"/>
  <c r="O487" i="3" s="1"/>
  <c r="O488" i="3" s="1"/>
  <c r="O489" i="3" s="1"/>
  <c r="O490" i="3" s="1"/>
  <c r="O491" i="3" s="1"/>
  <c r="O492" i="3" s="1"/>
  <c r="O493" i="3" s="1"/>
  <c r="O494" i="3" s="1"/>
  <c r="O495" i="3" s="1"/>
  <c r="O496" i="3" s="1"/>
  <c r="O497" i="3" s="1"/>
  <c r="O498" i="3" s="1"/>
  <c r="O499" i="3" s="1"/>
  <c r="O500" i="3" s="1"/>
  <c r="O501" i="3" s="1"/>
  <c r="O502" i="3" s="1"/>
  <c r="O503" i="3" s="1"/>
  <c r="O504" i="3" s="1"/>
  <c r="O505" i="3" s="1"/>
  <c r="O506" i="3" s="1"/>
  <c r="O507" i="3" s="1"/>
  <c r="O508" i="3" s="1"/>
  <c r="O509" i="3" s="1"/>
  <c r="O510" i="3" s="1"/>
  <c r="O511" i="3" s="1"/>
  <c r="O512" i="3" s="1"/>
  <c r="O513" i="3" s="1"/>
  <c r="O514" i="3" s="1"/>
  <c r="O515" i="3" s="1"/>
  <c r="O516" i="3" s="1"/>
  <c r="O517" i="3" s="1"/>
  <c r="O518" i="3" s="1"/>
  <c r="O519" i="3" s="1"/>
  <c r="O520" i="3" s="1"/>
  <c r="O521" i="3" s="1"/>
  <c r="O522" i="3" s="1"/>
  <c r="O523" i="3" s="1"/>
  <c r="O524" i="3" s="1"/>
  <c r="O525" i="3" s="1"/>
  <c r="O526" i="3" s="1"/>
  <c r="O527" i="3" s="1"/>
  <c r="O528" i="3" s="1"/>
  <c r="O529" i="3" s="1"/>
  <c r="O530" i="3" s="1"/>
  <c r="O531" i="3" s="1"/>
  <c r="O532" i="3" s="1"/>
  <c r="O533" i="3" s="1"/>
  <c r="O534" i="3" s="1"/>
  <c r="O535" i="3" s="1"/>
  <c r="O536" i="3" s="1"/>
  <c r="O537" i="3" s="1"/>
  <c r="O538" i="3" s="1"/>
  <c r="O539" i="3" s="1"/>
  <c r="O540" i="3" s="1"/>
  <c r="O541" i="3" s="1"/>
  <c r="O542" i="3" s="1"/>
  <c r="B119" i="4"/>
  <c r="C110" i="4"/>
  <c r="B110" i="4"/>
  <c r="C130" i="4"/>
  <c r="E130" i="4" s="1"/>
  <c r="B130" i="4"/>
  <c r="C129" i="4"/>
  <c r="E129" i="4" s="1"/>
  <c r="B129" i="4"/>
  <c r="C107" i="4"/>
  <c r="B107" i="4"/>
  <c r="B124" i="4" s="1"/>
  <c r="B123" i="4"/>
  <c r="C95" i="4"/>
  <c r="C122" i="4" s="1"/>
  <c r="E122" i="4" s="1"/>
  <c r="B95" i="4"/>
  <c r="B122" i="4" s="1"/>
  <c r="C91" i="4"/>
  <c r="C121" i="4" s="1"/>
  <c r="E121" i="4" s="1"/>
  <c r="B91" i="4"/>
  <c r="B121" i="4" s="1"/>
  <c r="C88" i="4"/>
  <c r="C120" i="4" s="1"/>
  <c r="E120" i="4" s="1"/>
  <c r="B88" i="4"/>
  <c r="B120" i="4" s="1"/>
  <c r="C118" i="4"/>
  <c r="E118" i="4" s="1"/>
  <c r="C54" i="4"/>
  <c r="C117" i="4" s="1"/>
  <c r="B54" i="4"/>
  <c r="B117" i="4" s="1"/>
  <c r="C48" i="4"/>
  <c r="C116" i="4" s="1"/>
  <c r="E116" i="4" s="1"/>
  <c r="B48" i="4"/>
  <c r="B116" i="4" s="1"/>
  <c r="C115" i="4"/>
  <c r="E115" i="4" s="1"/>
  <c r="B115" i="4"/>
  <c r="D31" i="4"/>
  <c r="D114" i="4" s="1"/>
  <c r="D128" i="4" s="1"/>
  <c r="C31" i="4"/>
  <c r="C114" i="4" s="1"/>
  <c r="B31" i="4"/>
  <c r="B114" i="4" s="1"/>
  <c r="C22" i="4"/>
  <c r="C113" i="4" s="1"/>
  <c r="B22" i="4"/>
  <c r="B113" i="4" s="1"/>
  <c r="C17" i="4"/>
  <c r="C112" i="4" s="1"/>
  <c r="B17" i="4"/>
  <c r="B112" i="4" s="1"/>
  <c r="C10" i="4"/>
  <c r="B10" i="4"/>
  <c r="D131" i="4" l="1"/>
  <c r="C124" i="4"/>
  <c r="E107" i="4"/>
  <c r="B118" i="4"/>
  <c r="B128" i="4" s="1"/>
  <c r="B131" i="4" s="1"/>
  <c r="E124" i="4" l="1"/>
  <c r="E128" i="4" s="1"/>
  <c r="E131" i="4" s="1"/>
  <c r="C128" i="4"/>
  <c r="C131" i="4" s="1"/>
  <c r="G16" i="13" l="1"/>
  <c r="G25" i="13" l="1"/>
  <c r="E9" i="4" s="1"/>
  <c r="E10" i="4" s="1"/>
</calcChain>
</file>

<file path=xl/sharedStrings.xml><?xml version="1.0" encoding="utf-8"?>
<sst xmlns="http://schemas.openxmlformats.org/spreadsheetml/2006/main" count="5866" uniqueCount="535">
  <si>
    <t>RECEITAS</t>
  </si>
  <si>
    <t>RELATÓRIO DE CONCILIAÇÃO BANCÁRIA</t>
  </si>
  <si>
    <t>item</t>
  </si>
  <si>
    <t>Rubrica</t>
  </si>
  <si>
    <t>Doc Bco</t>
  </si>
  <si>
    <t>Mês</t>
  </si>
  <si>
    <t>Ano</t>
  </si>
  <si>
    <t>Comp.</t>
  </si>
  <si>
    <t>NF/Recibo</t>
  </si>
  <si>
    <t>Favorecido/Forn.</t>
  </si>
  <si>
    <t>Vínculo com o Projeto</t>
  </si>
  <si>
    <t>OBSERVAÇÃO</t>
  </si>
  <si>
    <t>CPF/CNPJ</t>
  </si>
  <si>
    <t>Crédito</t>
  </si>
  <si>
    <t>Débito</t>
  </si>
  <si>
    <t>Saldo</t>
  </si>
  <si>
    <t>BANCO DO BRASIL</t>
  </si>
  <si>
    <t>ABRIL</t>
  </si>
  <si>
    <t>MAIO</t>
  </si>
  <si>
    <t>PREFEITURA MUNICIPAL DE FORTALEZA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</si>
  <si>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</si>
  <si>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</si>
  <si>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</si>
  <si>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</si>
  <si>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</si>
  <si>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</si>
  <si>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</si>
  <si>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</si>
  <si>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RELATÓRIO SINTÉTICO DE RECEITAS E DESPESAS</t>
  </si>
  <si>
    <t>FINANCIADOR</t>
  </si>
  <si>
    <t>Planilha de Receitas e Despesas</t>
  </si>
  <si>
    <t>Valores em Reais (R$)</t>
  </si>
  <si>
    <t>PREVISTO</t>
  </si>
  <si>
    <t xml:space="preserve">1 – RECEITA PRINCIPAL DO PROJETO </t>
  </si>
  <si>
    <t>2 – OUTRAS RECEITAS DO PROJETO</t>
  </si>
  <si>
    <t>TOTAL DA RECEITA</t>
  </si>
  <si>
    <t>DESPESAS DE ATIVIDADES PROGRAMADAS</t>
  </si>
  <si>
    <t>4 DIÁRIAS (339014)</t>
  </si>
  <si>
    <t>4.1 DIÁRIAS NACIONAIS (33901414)</t>
  </si>
  <si>
    <t>3.1.2 – Assistentes Administrativos</t>
  </si>
  <si>
    <t>3.1.3 – Estagiários</t>
  </si>
  <si>
    <t>4.2 DIÁRIAS INTERNACIONAIS (33901416)</t>
  </si>
  <si>
    <t>4. SUBTOTAL</t>
  </si>
  <si>
    <t>5 AUX. FINANCEIRO ESTUDANTE (339018)</t>
  </si>
  <si>
    <t>5.1 AUXILIOS PARA DESENV. DE ESTUDOS E PESQUISAS (33901804)</t>
  </si>
  <si>
    <t>5.2 AUXILIOS FINAN. P/BOLSA AGENTE JOVEM E PETI (33901805)</t>
  </si>
  <si>
    <t>5.3 AJUDA DE CUSTO AO ESTUDANTE (33901806)</t>
  </si>
  <si>
    <t>5. SUBTOTAL</t>
  </si>
  <si>
    <t>6 AUX. FINANCEIRO A PESQUISADORES (339020)</t>
  </si>
  <si>
    <t>6.1 AUXILIO A PESQUISADORES (33902001)</t>
  </si>
  <si>
    <t>6.2 AUXILIO AS ATIVIDADES AUXILIARES DE PESQUISA (33902002)</t>
  </si>
  <si>
    <t>6.2.1 Bolsa de Doutorado (X meses x VALOR bolsa)</t>
  </si>
  <si>
    <t>6.2.2 Bolsa de Mestrado (X meses x VALOR bolsa)</t>
  </si>
  <si>
    <t>6.2.3 Bolsa de Graduação (X meses x VALOR bolsa)</t>
  </si>
  <si>
    <t>6.2.4 Bolsa de Pesquisador (X meses x VALOR bolsa)</t>
  </si>
  <si>
    <t>6. SUBTOTAL</t>
  </si>
  <si>
    <t>7 MATERIAL DE CONSUMO (339030)</t>
  </si>
  <si>
    <t>7.1 COMBUSTÍVEIS E LUBRIFICANTES DE AUTOMOTIVOS (33903001)</t>
  </si>
  <si>
    <t>7.2 GENEROS DE ALIMENTACAO (33903007)</t>
  </si>
  <si>
    <t>7.3 MATERIAL QUIMICO 33903011</t>
  </si>
  <si>
    <t>7.4 MATERIAL DE EXPEDIENTE (33903016)</t>
  </si>
  <si>
    <t>7.5 MATERIAL DE LIMPEZA E PROD. DE HIGIENIZACAO (33903022)</t>
  </si>
  <si>
    <t>7.6 MATERIAL P/ MANUT.DE BENS IMOVEIS/INSTALACOES (33903024)</t>
  </si>
  <si>
    <t>7.7 MATERIAL P/ MANUTENCAO DE BENS MOVEIS (33903025)</t>
  </si>
  <si>
    <t>7.8 MATERIAL LABORATORIAL (33903035)</t>
  </si>
  <si>
    <t>7.9 MATERIAL DE TIC - MATERIAL DE CONSUMO (33903017)</t>
  </si>
  <si>
    <t>7. SUBTOTAL</t>
  </si>
  <si>
    <t>8 PASSAGENS (339033)</t>
  </si>
  <si>
    <t>8.1 PASSAGENS NACIONAIS (33903301)</t>
  </si>
  <si>
    <t>8.2 PASSAGENS INTERNACIONAIS (33903302)</t>
  </si>
  <si>
    <t>8. SUBTOTAL</t>
  </si>
  <si>
    <t xml:space="preserve">9 SERVIÇO DE CONSULTORIA (339035) </t>
  </si>
  <si>
    <t>9.1 ASSESSORIA E CONSULTORIA TÉCNICA OU JURÍDICA (33903501)</t>
  </si>
  <si>
    <t>9.2 AUDITORIA EXTERNA  (33903502)</t>
  </si>
  <si>
    <t>9.3 CONSULTORIA EM TECNOLOGIA DA INFORMAÇÃO E COMUNICAÇÃO 33903504</t>
  </si>
  <si>
    <t>9.4 OUTROS SERVIÇOS DE CONSULTORIA (33903599)</t>
  </si>
  <si>
    <t>9. SUBTOTAL</t>
  </si>
  <si>
    <t>10 SERVIÇOS PESSOA FÍSICA (339036)</t>
  </si>
  <si>
    <t>10. SUBTOTAL</t>
  </si>
  <si>
    <t>11 SERVIÇOS PESSOA JURÍDICA (339039)</t>
  </si>
  <si>
    <t>11.1 RESSARCIMENTO À FUNDAÇÃO</t>
  </si>
  <si>
    <t>11.3 LOCACAO DE EQUIPAMENTOS DE PROCESSAMENTO DE DADOS (33903931)</t>
  </si>
  <si>
    <t>11.4 SERVICOS GRAFICOS E EDITORIAIS (33903963)</t>
  </si>
  <si>
    <t>11.5 AQUISICAO DE SOFTWARES (33903994)</t>
  </si>
  <si>
    <t>11.6 HOSPEDAGENS (33903980)</t>
  </si>
  <si>
    <t>11.7 SERV. DE APOIO ADMIN., TÉCNICO E OPERACIONAL (33903979)</t>
  </si>
  <si>
    <t>11.8 MANUTENCAO E CONSERV. DE BENS IMOVEIS (33903916)</t>
  </si>
  <si>
    <t>11.9 MANUT. E CONSERV. DE MAQUINAS E EQUIPAMENTOS (33903917)</t>
  </si>
  <si>
    <t>11. SUBTOTAL</t>
  </si>
  <si>
    <t>12 OBRIGAÇÕES TRIBUTÁRIAS E CONTRIBUTIVAS (339047)</t>
  </si>
  <si>
    <t>12.1 OUTRAS OBRIGACOES TRIBUTARIAS E CONTRIBUTIVAS (33904799)</t>
  </si>
  <si>
    <t>12. SUBTOTAL</t>
  </si>
  <si>
    <t>13 AUXÍLIO À PESSOA FÍSICA (339048)</t>
  </si>
  <si>
    <t>13.1 AUXILIO A PESSOAS FISICAS (33904801)</t>
  </si>
  <si>
    <t>13 SUBTOTAL</t>
  </si>
  <si>
    <t>14 OBRAS E INSTALAÇÕES (339051)</t>
  </si>
  <si>
    <t>14.1 OBRA LABORATORIAL</t>
  </si>
  <si>
    <t>14.2 OUTRAS DESPESAS DE OBRAS</t>
  </si>
  <si>
    <t>14 SUBTOTAL</t>
  </si>
  <si>
    <t>15 EQUIPAMENTO E MATERIAL PERMANENTE (449052)</t>
  </si>
  <si>
    <t>15.1 MOBILIÁRIO EM GERAL (44905242)</t>
  </si>
  <si>
    <t>15.2 EQUIPAMENTOS DE TIC - IMPRESSORAS (44905245)</t>
  </si>
  <si>
    <t>15.3 EQUIPAMENTOS DE TIC - COMPUTADORES (44905241)</t>
  </si>
  <si>
    <t>15.4 AQUISICAO DE SOFTWARE PRONTO (44905255)</t>
  </si>
  <si>
    <t>15.5 EQUIPAMENTOS DE TIC - TELEFONIA (44905247)</t>
  </si>
  <si>
    <t>15.6 OUTROS MATERIAIS PERMANENTES (44905299)</t>
  </si>
  <si>
    <t>15 SUBTOTAL</t>
  </si>
  <si>
    <t xml:space="preserve">16 RESSARICIMENTO À UFC </t>
  </si>
  <si>
    <t>16.1 RESSARCIMENTO</t>
  </si>
  <si>
    <t>16 SUBTOTAL</t>
  </si>
  <si>
    <t>RESUMO DAS DESPESAS</t>
  </si>
  <si>
    <t>4 DIÁRIAS</t>
  </si>
  <si>
    <t>5 AUX. FINANCEIRO ESTUDANTE</t>
  </si>
  <si>
    <t>6 AUX. FINANCEIRO PESQUISADORES</t>
  </si>
  <si>
    <t>7 MATERIAL DE CONSUMO</t>
  </si>
  <si>
    <t>8 PASSAGENS</t>
  </si>
  <si>
    <t>9 SERVIÇO DE CONSULTORIA</t>
  </si>
  <si>
    <t>10 SERVIÇOS PESSOA FÍSICA</t>
  </si>
  <si>
    <t>11 SERVIÇO PESSOA JURÍDICA</t>
  </si>
  <si>
    <t>12 OBRIGAÇÕES TRIBUTÁRIAS E CONTRIBUTIVAS</t>
  </si>
  <si>
    <t>13 AUXÍLIO À PESSOA FÍSICA</t>
  </si>
  <si>
    <t xml:space="preserve">14 OBRAS E INSTALAÇÕES </t>
  </si>
  <si>
    <t>15 EQUIPAMENTO E MATERIAL PERMANENTE</t>
  </si>
  <si>
    <t>16 RESSARCIMENTO À UFC</t>
  </si>
  <si>
    <t>TOTAL DA DESPESA</t>
  </si>
  <si>
    <t xml:space="preserve">RENDIMENTOS </t>
  </si>
  <si>
    <t>SALDO DE CONTRATO</t>
  </si>
  <si>
    <t xml:space="preserve">17 RESERVA TECNICA </t>
  </si>
  <si>
    <t>17.1 RESERVA TECNICA</t>
  </si>
  <si>
    <t>FEVEREIRO</t>
  </si>
  <si>
    <t>MARÇO</t>
  </si>
  <si>
    <t>RELATÓRIO DE PAGAMENTOS POR RUBRICA</t>
  </si>
  <si>
    <t>ITEM</t>
  </si>
  <si>
    <t>RUBRICA</t>
  </si>
  <si>
    <t>MÊS</t>
  </si>
  <si>
    <t>ANO</t>
  </si>
  <si>
    <t>NOTA FISCAL / RECIBO</t>
  </si>
  <si>
    <t>FAVORECIDO</t>
  </si>
  <si>
    <t>VÍNCULO COM PROJETO</t>
  </si>
  <si>
    <t>VALOR (R$)</t>
  </si>
  <si>
    <t>DEMONSTRATIVO DE RENDIMENTO DE APLICAÇÃO FINANCEIRA</t>
  </si>
  <si>
    <t>FINANCIADOR:</t>
  </si>
  <si>
    <t>PRESTAÇÃO DE CONTAS:</t>
  </si>
  <si>
    <t>Período</t>
  </si>
  <si>
    <t>Valor Aplicado no período</t>
  </si>
  <si>
    <t xml:space="preserve">Valor Resgatado no Período </t>
  </si>
  <si>
    <t>Rendimento Bruto</t>
  </si>
  <si>
    <t>Imposto de Renda / IOF</t>
  </si>
  <si>
    <t>TOTAL**  ( Somatório do Rendimento de Aplicação Financeira )</t>
  </si>
  <si>
    <t>RELATÓRIO DE RESSARCIMENTO PAGO À UFC</t>
  </si>
  <si>
    <t>Nº COMPROVANTE DE PAGAMENTO</t>
  </si>
  <si>
    <t>DATA DO RECOLHIMENTO</t>
  </si>
  <si>
    <t>10.1 ATIVIDADES DE COORDENAÇÃO</t>
  </si>
  <si>
    <t>10.2 ATIVIDADES DE ENSINO</t>
  </si>
  <si>
    <t>10.4 ATIVIDADES DE APOIO ADMINISTRATIVO</t>
  </si>
  <si>
    <t>11.11 DIVULGAÇÃO</t>
  </si>
  <si>
    <t>11.12 ANUIDADE ANPCONT</t>
  </si>
  <si>
    <t>11.13 ANUIDADE ANPAD</t>
  </si>
  <si>
    <t>11.14 SERVIÇOS DE ENTREGA</t>
  </si>
  <si>
    <t>11.15 SERVIÇOS POSTAIS</t>
  </si>
  <si>
    <t>15.7 MATERIAL BIBLIOGRÁFICO</t>
  </si>
  <si>
    <t>RECEITA</t>
  </si>
  <si>
    <t>00.000.000/0001-91</t>
  </si>
  <si>
    <t>CLAUDIA BUHAMRA ABREU ROMERO</t>
  </si>
  <si>
    <t>213.286.173-00</t>
  </si>
  <si>
    <t>242.671.635-53</t>
  </si>
  <si>
    <t>202.261.603-00</t>
  </si>
  <si>
    <t>CARLOS ADRIANO SANTOS GOMES GORDIANO</t>
  </si>
  <si>
    <t>944.661.575-53</t>
  </si>
  <si>
    <t>090.965.153-15</t>
  </si>
  <si>
    <t>07.954.605/0001-60</t>
  </si>
  <si>
    <t>AUGUSTO CEZAR DE AQUINO CABRAL</t>
  </si>
  <si>
    <t>213.484.563-53</t>
  </si>
  <si>
    <t>ROBERTO SERGIO DO NASCIMENTO</t>
  </si>
  <si>
    <t>293.603.903-72</t>
  </si>
  <si>
    <t>SUZETE SUZANA ROCHA PITOMBEIRA</t>
  </si>
  <si>
    <t>074.252.988-64</t>
  </si>
  <si>
    <t>554.586.020-72</t>
  </si>
  <si>
    <t>UNIVERSIDADE FEDERAL DO CEARA</t>
  </si>
  <si>
    <t>07.272.636/0001-31</t>
  </si>
  <si>
    <t>FUNDACAO DE APOIO A CIENCIA, CULTURA, ESTUDOS E PESQUISAS (FACEP)</t>
  </si>
  <si>
    <t>37.869.010/0001-78</t>
  </si>
  <si>
    <t>29.261.229/0001-61</t>
  </si>
  <si>
    <t>ASSOCIACAO BRASILEIRA DE EDITORES CIENTIFICOS</t>
  </si>
  <si>
    <t>CONTA CONJUNTA</t>
  </si>
  <si>
    <t>230.157.803-87</t>
  </si>
  <si>
    <t>08.289.383/0001-71</t>
  </si>
  <si>
    <t>BRUNO QUEIROZ DA SILVA</t>
  </si>
  <si>
    <t>247.923.063-53</t>
  </si>
  <si>
    <t>062.761.403-50</t>
  </si>
  <si>
    <t>ALESSANDRA CARVALHO DE VASCONCELOS</t>
  </si>
  <si>
    <t>492.503.533-91</t>
  </si>
  <si>
    <t>969.400.183-87</t>
  </si>
  <si>
    <t>413.909.203-30</t>
  </si>
  <si>
    <t>762.733.504-34</t>
  </si>
  <si>
    <t>625.461.043-49</t>
  </si>
  <si>
    <t>JOSIMAR SOUZA COSTA</t>
  </si>
  <si>
    <t>560.073.453-00</t>
  </si>
  <si>
    <t>438.404.693-68</t>
  </si>
  <si>
    <t>440.555.603-20</t>
  </si>
  <si>
    <t>TEREZA CRISTINA BATISTA DE LIMA</t>
  </si>
  <si>
    <t>210.109.193-34</t>
  </si>
  <si>
    <t>TED DEVOLVIDA</t>
  </si>
  <si>
    <t>CONTA CORRENTE: 31.517-6</t>
  </si>
  <si>
    <t>CONTRATO Nº 50/2022</t>
  </si>
  <si>
    <t>FORNECEDOR</t>
  </si>
  <si>
    <t>97.548.592/0001-12</t>
  </si>
  <si>
    <t>AGENTE FINANCEIRO</t>
  </si>
  <si>
    <t>DARF</t>
  </si>
  <si>
    <t>CONTRATANTE</t>
  </si>
  <si>
    <t>GRU</t>
  </si>
  <si>
    <t>10.321.543/0001-64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</si>
  <si>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</si>
  <si>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>DÉBITO</t>
  </si>
  <si>
    <t>TRANSF</t>
  </si>
  <si>
    <t>DAM</t>
  </si>
  <si>
    <t>00.394.460/0058-87</t>
  </si>
  <si>
    <t>CRÉDITO</t>
  </si>
  <si>
    <t>10.3 ATIVIDADES DE ORIENTAÇÃO E AVALIAÇÃO</t>
  </si>
  <si>
    <t>11.2 ALIMENTAÇÃO</t>
  </si>
  <si>
    <t>PATROCINADOR</t>
  </si>
  <si>
    <t xml:space="preserve">EXECUTOR </t>
  </si>
  <si>
    <t>PESQUISADOR</t>
  </si>
  <si>
    <t>PESSOA JURÍDICA - Serviços Bancários</t>
  </si>
  <si>
    <t>OBRIGAÇÕES TRIBUTARIAS E CONTRIBUTIVAS</t>
  </si>
  <si>
    <t>COORDENADORA</t>
  </si>
  <si>
    <t>RECEITA FEDERAL DO BRASIL</t>
  </si>
  <si>
    <t>RESSARCIMENTO  À FUNDAÇÃO</t>
  </si>
  <si>
    <t>TED</t>
  </si>
  <si>
    <t>COORDENADOR</t>
  </si>
  <si>
    <t>PESSOA JURIDICA - Hospedagem</t>
  </si>
  <si>
    <t>MATERIAL DE CONSUMO - Consumíveis Diversos</t>
  </si>
  <si>
    <t>PESSOA JURÍDICA - Outros</t>
  </si>
  <si>
    <t>SECRETÁRIO</t>
  </si>
  <si>
    <t>RESSARCIMENTO À FUNDAÇÃO</t>
  </si>
  <si>
    <t>ORGANIZADOR</t>
  </si>
  <si>
    <t>PIX</t>
  </si>
  <si>
    <t>EXECUTOR</t>
  </si>
  <si>
    <t>FUNDACAO SINTAF</t>
  </si>
  <si>
    <t>MATERIAL DE CONSUMO - Material de Expediente</t>
  </si>
  <si>
    <t>PESQUISADORA</t>
  </si>
  <si>
    <t>PESSOA JURÍDICA - Anuidade ANPCONT</t>
  </si>
  <si>
    <t>SALDO EM 31/12/23</t>
  </si>
  <si>
    <t>FUNDAÇÃO SINTAF</t>
  </si>
  <si>
    <t>CDB DI</t>
  </si>
  <si>
    <t>RENDE FÁCIL</t>
  </si>
  <si>
    <t>DEBITO</t>
  </si>
  <si>
    <t xml:space="preserve">FUNDACAO INST.DE ADMINISTRACAO </t>
  </si>
  <si>
    <t xml:space="preserve">BOLETO </t>
  </si>
  <si>
    <t>233,,86</t>
  </si>
  <si>
    <t>GRANDES VIAGENS  TURISMO EIRELI</t>
  </si>
  <si>
    <t>DENISE MOREIRA CHAGAS CORREIA</t>
  </si>
  <si>
    <t xml:space="preserve">IEDA MARGARETE ORO </t>
  </si>
  <si>
    <t>RESSARCIMENTO  À UFC</t>
  </si>
  <si>
    <t xml:space="preserve">KALUNGA SA </t>
  </si>
  <si>
    <t xml:space="preserve">HOTEL BHALLY </t>
  </si>
  <si>
    <t xml:space="preserve">VAGNER ALVES ARANTES </t>
  </si>
  <si>
    <t>ASSOCIAÇÃO CEARENSE DE ESTUDOS E PESQUISAS (ACEP)</t>
  </si>
  <si>
    <t>01.921.606/0001-22</t>
  </si>
  <si>
    <t xml:space="preserve">DANIEL BARBOZA GUIMARAES </t>
  </si>
  <si>
    <t xml:space="preserve">ANAILSON MARCIO GOMES </t>
  </si>
  <si>
    <t xml:space="preserve">ALEXANDRO BARBOSA </t>
  </si>
  <si>
    <t xml:space="preserve">ERICO VERAS MARQUES </t>
  </si>
  <si>
    <t>JOSE DE PAULA BARROS NETO</t>
  </si>
  <si>
    <t xml:space="preserve">SANDRA MARIA SANTOS </t>
  </si>
  <si>
    <t xml:space="preserve">AUGUSTO CEZAR DE AQUINO CABRAL </t>
  </si>
  <si>
    <t xml:space="preserve">EDWARD MARTINS COSTA </t>
  </si>
  <si>
    <t xml:space="preserve">CAMARA BRASILEIRA DO LIVRO </t>
  </si>
  <si>
    <t>CHEQUE</t>
  </si>
  <si>
    <t xml:space="preserve">BRUNO QUEIROZ DA SILVA </t>
  </si>
  <si>
    <t>RECOLHIMENTO DE  ISS REF 12 2023</t>
  </si>
  <si>
    <t>ABMAEL  DE JESUS BARROS COSTA</t>
  </si>
  <si>
    <t>ORIENTADOR</t>
  </si>
  <si>
    <t>AVALIADOR</t>
  </si>
  <si>
    <t>MARCOS ANTONIO MARTINS LIMA</t>
  </si>
  <si>
    <t>PAULO ROBERTO DE CARVALHO NUNES</t>
  </si>
  <si>
    <t>RECOLHIMENTO DE  ISS REF 01 2024</t>
  </si>
  <si>
    <t>FATIMA REGINA NEY MATOS</t>
  </si>
  <si>
    <t>CLAYTON ROBSON MOREIRA DA SILVA</t>
  </si>
  <si>
    <t>CLEVERLAND WASHINGTON DE ARAÚJO SANTOS</t>
  </si>
  <si>
    <t>ORIENTADORA</t>
  </si>
  <si>
    <t>RECOLHIMENTO DE  ISS REF 03 2024</t>
  </si>
  <si>
    <t>RECOLHIMENTO DE  ISS REF 02 2024</t>
  </si>
  <si>
    <t>JOSÉ CARLOS LAZARO DA SILVA FILHO</t>
  </si>
  <si>
    <t>AVALIADORA</t>
  </si>
  <si>
    <t>CÂMARA BRASILEIRA DO LIVRO</t>
  </si>
  <si>
    <t>60.792.942/0001-81</t>
  </si>
  <si>
    <t>HUGO SANTANA DE FIGUEREDO JUNIOR</t>
  </si>
  <si>
    <t>CLARA SUZANA CARDOSO BRAGA</t>
  </si>
  <si>
    <t>ÉRICO VERAS MARQUES</t>
  </si>
  <si>
    <t>ALBERTO SAMPAIO LIMA</t>
  </si>
  <si>
    <t>RECOLHIMENTO DE  ISS REF 04 2024</t>
  </si>
  <si>
    <t>HELOISA BENEVIDES PONTES ARAGAO</t>
  </si>
  <si>
    <t>CLÁUDIO BEZERRA LEOPOLDINO</t>
  </si>
  <si>
    <t>JISLENE TRINDADE MEDEIROS</t>
  </si>
  <si>
    <t>RECOLHIMENTO DE  ISS REF 05 2024</t>
  </si>
  <si>
    <t>RECOLHIMENTO DE  ISS REF 06 2024</t>
  </si>
  <si>
    <t>ROBERTA  CARVALHO DE ALENCAR</t>
  </si>
  <si>
    <t>DIONE OLESCZUK SOUTES</t>
  </si>
  <si>
    <t>JOSE MILTON DE SOUSA FILHO</t>
  </si>
  <si>
    <t>86.835.592/0001-87</t>
  </si>
  <si>
    <t>43.283.811/0147-03</t>
  </si>
  <si>
    <t xml:space="preserve">CLAUDIO BEZERRA LEOPOLDINO </t>
  </si>
  <si>
    <t xml:space="preserve">RENATA MENDES LUNA </t>
  </si>
  <si>
    <t>230.157.803-87+I304</t>
  </si>
  <si>
    <t>ANA CRISTINA BATISTA DOS SANTOS</t>
  </si>
  <si>
    <t>07.596851/0001-98</t>
  </si>
  <si>
    <t xml:space="preserve">ROBERTA CARVALHO DE ALENCAR </t>
  </si>
  <si>
    <t>REC HOTEL BAHALY</t>
  </si>
  <si>
    <t>ESTORNO</t>
  </si>
  <si>
    <t>RECOLHIMENTO DE  ISS REF 07 2024</t>
  </si>
  <si>
    <t xml:space="preserve">BRUNO CHAVES CORREIA LIMA </t>
  </si>
  <si>
    <t xml:space="preserve">TEREZA CRISTINA BATISTA LIMA </t>
  </si>
  <si>
    <t xml:space="preserve">PAULO ROBERTO DE CARVALHO NUNES </t>
  </si>
  <si>
    <t xml:space="preserve">ROBERTO SERGIO DO NASCIMENTO </t>
  </si>
  <si>
    <t>AVALIADOR/ORIENTADOR</t>
  </si>
  <si>
    <t xml:space="preserve">MARCOS ANTONIO MARTINS LIMA </t>
  </si>
  <si>
    <t>JOCILDO FIGUEIREDO  CORREIA NETO</t>
  </si>
  <si>
    <t>RUTH CARVALHO DE  SANTANA PINHO</t>
  </si>
  <si>
    <t>ELISABETH DE OLIVEIRA VENDRAMIN</t>
  </si>
  <si>
    <t xml:space="preserve">FRANCISCO RANIERE MOREIRA DA SILVA </t>
  </si>
  <si>
    <t xml:space="preserve">JOSEDILTON ALVES DINIZ </t>
  </si>
  <si>
    <t>RECOLHIMENTO DE  ISS REF 09 2024</t>
  </si>
  <si>
    <t>ASSOCIACAO BRASILEIRA DE EDITORES CIENTÍFICOS</t>
  </si>
  <si>
    <t xml:space="preserve"> REGINA LUCIA SILVA DOS SANTOS</t>
  </si>
  <si>
    <t>PESSOA FÍSICA - Atividade de Pesquisa</t>
  </si>
  <si>
    <t>CARLOS ADRIANO ASANTOS GOMES GORDIANO</t>
  </si>
  <si>
    <t>COLABORADOR</t>
  </si>
  <si>
    <t>10.5 ATIVIDADE DE ADMINISTRAÇÃO</t>
  </si>
  <si>
    <t>10.6 ATIVIDADE DE APOIO À PESQUISA</t>
  </si>
  <si>
    <t>10.7 ATIVIDADES DE PESQUISA</t>
  </si>
  <si>
    <t>REALIZADO ATÉ 31/12/2023</t>
  </si>
  <si>
    <t>REALIZADO DE  31/01/2024 A 31/01/2025</t>
  </si>
  <si>
    <t>704.075.841-53</t>
  </si>
  <si>
    <t>228.812.123-87</t>
  </si>
  <si>
    <t>139.433.913-53</t>
  </si>
  <si>
    <t>044.684.233-82</t>
  </si>
  <si>
    <t>05.369.856/0001-28</t>
  </si>
  <si>
    <t>JONNELLE CHRISTINE DIAS DA SILVA FERREIRA</t>
  </si>
  <si>
    <t>PESSOA JURÍDICA - Alimentação</t>
  </si>
  <si>
    <t>074.179.208-70</t>
  </si>
  <si>
    <t>825.709.653-91</t>
  </si>
  <si>
    <t>258.856.263-91</t>
  </si>
  <si>
    <t>430.496.803-34</t>
  </si>
  <si>
    <t>527.776.263.91</t>
  </si>
  <si>
    <t>CORA  FRANKLINA DO CARMO FURTADO</t>
  </si>
  <si>
    <t>468.382.873-15</t>
  </si>
  <si>
    <t>052.374.994-57</t>
  </si>
  <si>
    <t>797.382.229-15</t>
  </si>
  <si>
    <t>937.825.193-53</t>
  </si>
  <si>
    <t>087.285.176-10</t>
  </si>
  <si>
    <t>627.231.469-87</t>
  </si>
  <si>
    <t>PESSOA JURÍDICA - Inscrição em Evento</t>
  </si>
  <si>
    <t xml:space="preserve">MARCO ANTONIO DE MEIRELES </t>
  </si>
  <si>
    <t>28.603.903/0001-86</t>
  </si>
  <si>
    <t>FUNDAÇÃO ESTUDOS E  PESQUISAS  SÓCIO  ECONÔMICAS  (FEPESE)</t>
  </si>
  <si>
    <t>83.566.299/0001-73</t>
  </si>
  <si>
    <t>305.290.424-87</t>
  </si>
  <si>
    <t>385.551.823-87</t>
  </si>
  <si>
    <t>436.921.093-34</t>
  </si>
  <si>
    <t>891.585.551-53</t>
  </si>
  <si>
    <t>MÁRCIO DE SOUZA PORTO - DEVOLUÇÃO</t>
  </si>
  <si>
    <t>FUNDACAO DE ESTUDOS E PESQUISAS SOCIO ECONÔMICAS (FEPESE)</t>
  </si>
  <si>
    <t>021.913.373-50</t>
  </si>
  <si>
    <t>768.443.314-87</t>
  </si>
  <si>
    <t>FUNDACAO DE APOIO A CIENCIA, CULTURA, ESTUDOS E PESQUISAS (FACEP)-MAPP SME</t>
  </si>
  <si>
    <t>39.725.198/0001-06</t>
  </si>
  <si>
    <t>APEX CONTEÚDO DIGITAL</t>
  </si>
  <si>
    <t>N J TRANSPORTE DE PASSAGEIRO</t>
  </si>
  <si>
    <t>50.972.340/0001-52</t>
  </si>
  <si>
    <t>PESSOA JURÍDICA - Traslado</t>
  </si>
  <si>
    <t>DOLCISSIMO LANCHONETE CAFÉ LTDA</t>
  </si>
  <si>
    <t>20.278.105/0001-14</t>
  </si>
  <si>
    <t>RESTAURANTE TELHADINHO GOURMET LTDA</t>
  </si>
  <si>
    <t>32.797.040/0001-00</t>
  </si>
  <si>
    <t>SIL E GU RESTAURANTE LTDA</t>
  </si>
  <si>
    <t>39.671.507/0001-02</t>
  </si>
  <si>
    <t>SABORES DO CAMARÃO RESTAURANTES LARANJEIRAS LTDA</t>
  </si>
  <si>
    <t>08.105.994/0001-12</t>
  </si>
  <si>
    <t>44.315919/0001-40</t>
  </si>
  <si>
    <t>ALUPLAC IND COM E REPRESENTAÇÕES LTDA</t>
  </si>
  <si>
    <t>MATERIAL DE DISTRIBUIÇÃO</t>
  </si>
  <si>
    <t>COMPLEMENTO</t>
  </si>
  <si>
    <t>ROTA CERTA VIAGENS TURISMO E EVENTOS</t>
  </si>
  <si>
    <t>23.537.927/0001-60</t>
  </si>
  <si>
    <t>07.992.447/0001-40</t>
  </si>
  <si>
    <t>SENDAS DISTRIBUIDORAS S/A</t>
  </si>
  <si>
    <t>06.057.223/0529-96</t>
  </si>
  <si>
    <t>MATERIAL DE CONSUMO - Gênero de Alimentação</t>
  </si>
  <si>
    <t>00.776.574/1021-53</t>
  </si>
  <si>
    <t>AMERICANAS S/A</t>
  </si>
  <si>
    <t>ELETRÔNICA NACIONAL COM ELETRÔNICA LTDA</t>
  </si>
  <si>
    <t>32.655.679/0001-43</t>
  </si>
  <si>
    <t>RAIMUNDO GUILHERME FERREIRA LOPES</t>
  </si>
  <si>
    <t>00.206.990/0001-02</t>
  </si>
  <si>
    <t>MATERIAL DE CONSUMO - Material de Informática</t>
  </si>
  <si>
    <t>RAQUEL GOMES DA SILVA ME</t>
  </si>
  <si>
    <t>14.772.598/0002-22</t>
  </si>
  <si>
    <t>ELETRÔNICA APOLO ALDEOTA</t>
  </si>
  <si>
    <t>01.999.180/0001-20</t>
  </si>
  <si>
    <t>MR COMÉRCIO DE BOLOS LTDA</t>
  </si>
  <si>
    <t>55.802.785/0001-08</t>
  </si>
  <si>
    <t>RECOLHIMENTO DE  ISS REF 12 2024</t>
  </si>
  <si>
    <t>TOTAL</t>
  </si>
  <si>
    <t>DIA</t>
  </si>
  <si>
    <t>Dia</t>
  </si>
  <si>
    <t>PERÍODO: 01/01/2023 a 31/01/2025</t>
  </si>
  <si>
    <t>01/01/2024 a 31/01/2024</t>
  </si>
  <si>
    <t>01/02/2024 a 28/02/2024</t>
  </si>
  <si>
    <t>01/03/2024 a 31/03/2024</t>
  </si>
  <si>
    <t>01/04/2024 a 30/04/2024</t>
  </si>
  <si>
    <t>01/05/2024 a 31/05/2024</t>
  </si>
  <si>
    <t>01/06/2024 a 30/06/2024</t>
  </si>
  <si>
    <t>01/07/2024 a 31/07/2024</t>
  </si>
  <si>
    <t>01/08/2024 a 31/08/2024</t>
  </si>
  <si>
    <t>01/09/2024 a 30/09/2024</t>
  </si>
  <si>
    <t>01/10/2024 a 31/10/2024</t>
  </si>
  <si>
    <t>01/11/2024 a 30/11/2024</t>
  </si>
  <si>
    <t>01/12/2024 a 31/12/2024</t>
  </si>
  <si>
    <t>(  ) PARCIAL</t>
  </si>
  <si>
    <t xml:space="preserve">TOTAL REALIZADO </t>
  </si>
  <si>
    <t>397.475.853-91</t>
  </si>
  <si>
    <t>7.10 MATERIAL DE DISTRIBUIÇÃO</t>
  </si>
  <si>
    <t>7.11 CONSUMÍVEIS DIVERSOS</t>
  </si>
  <si>
    <t>PESSOA FÍSICA - Atividades de Orientação e Avaliação</t>
  </si>
  <si>
    <t>11.16 TRASLADO</t>
  </si>
  <si>
    <t>11.10 INSCRIÇÃO EM EVENTO</t>
  </si>
  <si>
    <t xml:space="preserve">ESTORNO </t>
  </si>
  <si>
    <t>RECEITA DE OUTRO PROJETO</t>
  </si>
  <si>
    <t>ASSOCIACAO NACIONAL DOS  PROGRAMAS DE PÓS GRADUAÇÃO EM CONTABILIDADE  (ANPCONT)</t>
  </si>
  <si>
    <t>ASSOCIACAO NACIONAL DOS  PROGRAMAS DE PÓS GRADUAÇÃO EM CONTABILIDADE (ANPCONT)</t>
  </si>
  <si>
    <t>ASSOCIADO</t>
  </si>
  <si>
    <t>RECOLHIMENTO IRRF REF 05 2024</t>
  </si>
  <si>
    <t>RECOLHIMENTO INSS REF 05 2024</t>
  </si>
  <si>
    <t xml:space="preserve"> INSS PATRONAL REF 05 2024</t>
  </si>
  <si>
    <t>RECOLHIMENTO IRRF REF 06 2024</t>
  </si>
  <si>
    <t>RECOLHIMENTO INSS REF 06 2024</t>
  </si>
  <si>
    <t xml:space="preserve"> INSS PATRONAL REF 06 2024</t>
  </si>
  <si>
    <t>RECOLHIMENTO IRRF REF 07 2024</t>
  </si>
  <si>
    <t>RECOLHIMENTO INSS REF 07 2024</t>
  </si>
  <si>
    <t xml:space="preserve"> INSS PATRONAL REF 07 2024</t>
  </si>
  <si>
    <t>RECOLHIMENTO IRRF REF 09 2024</t>
  </si>
  <si>
    <t>RECOLHIMENTO INSS REF 09 2024</t>
  </si>
  <si>
    <t xml:space="preserve"> INSS PATRONAL REF 09 2024</t>
  </si>
  <si>
    <t>RECOLHIMENTO IRRF REF 12 2024</t>
  </si>
  <si>
    <t xml:space="preserve"> INSS PATRONAL REF 12 2024</t>
  </si>
  <si>
    <t>RECOLHIMENTO INSS REF 12 2024</t>
  </si>
  <si>
    <t>RECOLHIMENTO IRRF REF 01 2024</t>
  </si>
  <si>
    <t>RECOLHIMENTO INSS REF 01 2024</t>
  </si>
  <si>
    <t xml:space="preserve"> INSS PATRONAL REF 01 2024</t>
  </si>
  <si>
    <t>RECOLHIMENTO IRRF REF 02 2024</t>
  </si>
  <si>
    <t>RECOLHIMENTO INSS REF 02 2024</t>
  </si>
  <si>
    <t xml:space="preserve"> INSS PATRONAL REF 02 2024</t>
  </si>
  <si>
    <t>RECOLHIMENTO IRRF REF 03 2024</t>
  </si>
  <si>
    <t>RECOLHIMENTO INSS REF 03 2024</t>
  </si>
  <si>
    <t xml:space="preserve"> INSS PATRONAL REF 03 2024</t>
  </si>
  <si>
    <t>RECOLHIMENTO INSS REF 12 2023</t>
  </si>
  <si>
    <t xml:space="preserve"> INSS PATRONAL REF 12 2023</t>
  </si>
  <si>
    <t>RECOLHIMENTO IRRF REF 12 2023</t>
  </si>
  <si>
    <t>RECOLHIMENTO IRRF REF 01 2023</t>
  </si>
  <si>
    <t xml:space="preserve"> INSS PATRONAL REF 01 2023</t>
  </si>
  <si>
    <t>RECOLHIMENTO INSS REF 01 2023</t>
  </si>
  <si>
    <t>RECOLHIMENTO IRRF REF 02 2023</t>
  </si>
  <si>
    <t xml:space="preserve"> INSS PATRONAL REF 02 2023</t>
  </si>
  <si>
    <t>RECOLHIMENTO INSS REF 02 2023</t>
  </si>
  <si>
    <t>RECOLHIMENTO IRRF REF 03 2023</t>
  </si>
  <si>
    <t xml:space="preserve"> INSS PATRONAL REF 03 2023</t>
  </si>
  <si>
    <t>RECOLHIMENTO IRRF REF 04 2024</t>
  </si>
  <si>
    <t xml:space="preserve"> INSS PATRONAL REF 04 2024</t>
  </si>
  <si>
    <t>RECOLHIMENTO INSS REF 04 2024</t>
  </si>
  <si>
    <t>RECOLHIMENTO IRRF REF 04 2023</t>
  </si>
  <si>
    <t xml:space="preserve"> INSS PATRONAL REF 04 2023</t>
  </si>
  <si>
    <t>RECOLHIMENTO INSS REF 03 2023</t>
  </si>
  <si>
    <t>RECOLHIMENTO INSS REF 04 2023</t>
  </si>
  <si>
    <t>10.8.ENCARGOS/IMPOSTOS RETIDOS (ISS. INSS, IRRF)</t>
  </si>
  <si>
    <t>RECOLHIMENTO  IRRF REF 03 2023</t>
  </si>
  <si>
    <t>RECOLHIMENTO DE ISS REF 01 2025</t>
  </si>
  <si>
    <t xml:space="preserve">PC INDÚSTRIA COMÉRCIO DE PRODU </t>
  </si>
  <si>
    <t xml:space="preserve">11.17 SERVIÇOS BANCÁRIOS </t>
  </si>
  <si>
    <t>11.18 OUTROS</t>
  </si>
  <si>
    <t xml:space="preserve">11.19 ENCARGOS/IMPOSTOS RETIDOS (ISS. INSS. IRRF) </t>
  </si>
  <si>
    <t>DEVOLUÇÃO DE RECEITA</t>
  </si>
  <si>
    <t>RECOLHIMENTO DE ISS REF 12 2024</t>
  </si>
  <si>
    <t>PESSOA FÍSICA - Atividades de Apoio Administrativo</t>
  </si>
  <si>
    <t>WMS SUPERMERCADOS DO BRASIL LTDA</t>
  </si>
  <si>
    <t>93.209.765/0530-75</t>
  </si>
  <si>
    <t xml:space="preserve">AUGUSTO CESAR DE AQUINO CABRAL </t>
  </si>
  <si>
    <t>RECOLHIMENTO DE ISS REF 02 2025</t>
  </si>
  <si>
    <t>ROBERTO SÉRGIO DO NASCIMENTO</t>
  </si>
  <si>
    <t>RECOLHIMENTO DE INSS REF 02 2025</t>
  </si>
  <si>
    <t>INSS PATRONAL REF 02 2025</t>
  </si>
  <si>
    <t>01.493.213/0002-46</t>
  </si>
  <si>
    <t>PESSOA FÍSICA - Atividades de Administração</t>
  </si>
  <si>
    <t>MATERIAL DE CONSUMO - Material de Limpeza</t>
  </si>
  <si>
    <t>RECOLHIMENTO DE  ISS REF 01 2025</t>
  </si>
  <si>
    <t>ANTECIPAÇÃO</t>
  </si>
  <si>
    <t>RECOLHIMENTO INSS REF 01 2025</t>
  </si>
  <si>
    <t xml:space="preserve"> INSS PATRONAL REF 01 2025</t>
  </si>
  <si>
    <t>GRU PAGA A MAIOR</t>
  </si>
  <si>
    <t>RECOLHIMENTO IRRF REF 02 2025</t>
  </si>
  <si>
    <t>PESSOA FÍSICA - Atividades de Coordenação</t>
  </si>
  <si>
    <t>Devolução inscrição (FEPESE)</t>
  </si>
  <si>
    <t xml:space="preserve">18 RESERVA TÉCNICA </t>
  </si>
  <si>
    <t>01/01/2025 a 31/01/2025</t>
  </si>
  <si>
    <t>01/02/2025 a 28/02/2025</t>
  </si>
  <si>
    <t>01/03/2025 a 11/03/2025</t>
  </si>
  <si>
    <t>890.661.200.436.510</t>
  </si>
  <si>
    <t>2025</t>
  </si>
  <si>
    <t>7</t>
  </si>
  <si>
    <t xml:space="preserve"> 75,40 </t>
  </si>
  <si>
    <t>DEVOLUÇÃO DE SALDO DO PROJETO ENCERRADO</t>
  </si>
  <si>
    <t>UNIVERSIDADE FEDERAL DO CEARÁ</t>
  </si>
  <si>
    <t xml:space="preserve">SALDO FINAL </t>
  </si>
  <si>
    <t>592</t>
  </si>
  <si>
    <t xml:space="preserve">VALOR DA GRU Pago </t>
  </si>
  <si>
    <t>TOTAL 2024/2025</t>
  </si>
  <si>
    <t>TOTAL 2022/2025</t>
  </si>
  <si>
    <t>REALIZADO DE  29/02/2024 A 31/01/2025</t>
  </si>
  <si>
    <t>17 AJUSTES (devolução de saldo)</t>
  </si>
  <si>
    <t>3 –  RENDIMENTOS DO PERÍODO</t>
  </si>
  <si>
    <t>6.1.1 Bolsa de Pesquisador (X meses x VALOR bolsa)</t>
  </si>
  <si>
    <t xml:space="preserve">Rendimento Líquido </t>
  </si>
  <si>
    <t>APLICAÇÃO FINANCEIRA - Rende Fácil</t>
  </si>
  <si>
    <t>RESGATE DE APLICAÇÃO - Rende Fácil</t>
  </si>
  <si>
    <t>01/03/2025 a 31/032025</t>
  </si>
  <si>
    <t>RESGATE DE APLICAÇÃO - CDB DI</t>
  </si>
  <si>
    <t>APLICAÇÃO FINANCEIRA - CDB DI</t>
  </si>
  <si>
    <t>RELATÓRIO DE RESSARCIMENTO PAGO À FACEP</t>
  </si>
  <si>
    <t>VALOR TRANSFERIDO</t>
  </si>
  <si>
    <t>11/01/2024</t>
  </si>
  <si>
    <t>DATA DA TRANSF</t>
  </si>
  <si>
    <t>2022-2023</t>
  </si>
  <si>
    <t>TOTAL 2024-2025</t>
  </si>
  <si>
    <t>TOTAL 2022-2025</t>
  </si>
  <si>
    <t>19 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</si>
</sst>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_-* #,##0.00_-;\-* #,##0.00_-;_-* &quot;-&quot;??_-;_-@"/>
    <numFmt numFmtId="166" formatCode="_-&quot;R$&quot;* #,##0.00_-;\-&quot;R$&quot;* #,##0.00_-;_-&quot;R$&quot;* &quot;-&quot;??_-;_-@"/>
    <numFmt numFmtId="167" formatCode="_-&quot;R$&quot;* #,##0.00_-;\-&quot;R$&quot;* #,##0.00_-;_-&quot;R$&quot;* &quot;-&quot;??_-;_-@_-"/>
    <numFmt numFmtId="168" formatCode="[$-416]mmm\-yy"/>
    <numFmt numFmtId="169" formatCode="#,##0.00_ ;\-#,##0.00\ "/>
    <numFmt numFmtId="170" formatCode="_-* #,##0_-;\-* #,##0_-;_-* &quot;-&quot;??_-;_-@_-"/>
  </numFmts>
  <fonts count="30" x14ac:knownFonts="1">
    <font>
      <sz val="11"/>
      <color theme="1"/>
      <name val="Arial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Arial"/>
      <family val="2"/>
    </font>
    <font>
      <sz val="8"/>
      <name val="Arial"/>
      <family val="2"/>
    </font>
    <font>
      <sz val="9"/>
      <color indexed="8"/>
      <name val="Arial Narrow"/>
      <family val="2"/>
    </font>
    <font>
      <sz val="8"/>
      <name val="Arial"/>
      <family val="2"/>
    </font>
    <font>
      <sz val="9"/>
      <name val="Arial Narrow"/>
      <family val="2"/>
    </font>
    <font>
      <sz val="9"/>
      <color rgb="FFFF0000"/>
      <name val="Arial Narrow"/>
      <family val="2"/>
    </font>
    <font>
      <sz val="9"/>
      <color rgb="FF0070C0"/>
      <name val="Arial Narrow"/>
      <family val="2"/>
    </font>
    <font>
      <sz val="9"/>
      <color rgb="FF000000"/>
      <name val="Arial Narrow"/>
      <family val="2"/>
    </font>
    <font>
      <sz val="11"/>
      <color theme="1"/>
      <name val="Arial"/>
      <family val="2"/>
    </font>
    <font>
      <sz val="9"/>
      <color theme="4" tint="0.79998168889431442"/>
      <name val="Arial Narrow"/>
      <family val="2"/>
    </font>
    <font>
      <sz val="9"/>
      <color theme="8"/>
      <name val="Arial Narrow"/>
      <family val="2"/>
    </font>
    <font>
      <sz val="9"/>
      <color rgb="FF002060"/>
      <name val="Arial Narrow"/>
      <family val="2"/>
    </font>
    <font>
      <b/>
      <sz val="9"/>
      <color theme="2"/>
      <name val="Arial Narrow"/>
      <family val="2"/>
    </font>
    <font>
      <sz val="11"/>
      <color theme="1"/>
      <name val="Arial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color rgb="FF494949"/>
      <name val="Arial Narrow"/>
      <family val="2"/>
    </font>
    <font>
      <b/>
      <sz val="9"/>
      <color rgb="FF040C28"/>
      <name val="Arial Narrow"/>
      <family val="2"/>
    </font>
    <font>
      <sz val="9"/>
      <color rgb="FF26496D"/>
      <name val="Arial Narrow"/>
      <family val="2"/>
    </font>
    <font>
      <sz val="9"/>
      <color rgb="FF040C28"/>
      <name val="Arial Narrow"/>
      <family val="2"/>
    </font>
    <font>
      <b/>
      <sz val="9"/>
      <color theme="0"/>
      <name val="Arial Narrow"/>
      <family val="2"/>
    </font>
    <font>
      <b/>
      <sz val="9"/>
      <color rgb="FFFFFFFF"/>
      <name val="Arial Narrow"/>
      <family val="2"/>
    </font>
    <font>
      <sz val="11"/>
      <color indexed="8"/>
      <name val="Calibri"/>
      <family val="2"/>
      <scheme val="minor"/>
    </font>
    <font>
      <u/>
      <sz val="11"/>
      <color theme="10"/>
      <name val="Arial"/>
      <family val="2"/>
    </font>
    <font>
      <b/>
      <sz val="9"/>
      <color theme="3"/>
      <name val="Arial Narrow"/>
      <family val="2"/>
    </font>
    <font>
      <sz val="9"/>
      <color theme="3"/>
      <name val="Arial Narrow"/>
      <family val="2"/>
    </font>
    <font>
      <b/>
      <sz val="9"/>
      <color rgb="FFFF0000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  <fill>
      <patternFill patternType="solid">
        <fgColor theme="2" tint="-0.14999847407452621"/>
        <bgColor rgb="FFFFE599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rgb="FF2E75B5"/>
      </patternFill>
    </fill>
    <fill>
      <patternFill patternType="solid">
        <fgColor theme="4" tint="0.79998168889431442"/>
        <bgColor rgb="FF9CC2E5"/>
      </patternFill>
    </fill>
    <fill>
      <patternFill patternType="solid">
        <fgColor theme="4" tint="0.39997558519241921"/>
        <bgColor rgb="FFDEEAF6"/>
      </patternFill>
    </fill>
  </fills>
  <borders count="4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/>
      <top/>
      <bottom/>
      <diagonal/>
    </border>
  </borders>
  <cellStyleXfs count="6">
    <xf numFmtId="0" fontId="0" fillId="0" borderId="0"/>
    <xf numFmtId="0" fontId="3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/>
  </cellStyleXfs>
  <cellXfs count="387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9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69" fontId="8" fillId="0" borderId="0" xfId="0" applyNumberFormat="1" applyFont="1" applyAlignment="1">
      <alignment horizontal="right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9" fontId="9" fillId="0" borderId="4" xfId="0" applyNumberFormat="1" applyFont="1" applyBorder="1" applyAlignment="1">
      <alignment horizontal="right" vertical="center"/>
    </xf>
    <xf numFmtId="169" fontId="8" fillId="0" borderId="4" xfId="0" applyNumberFormat="1" applyFont="1" applyBorder="1" applyAlignment="1">
      <alignment horizontal="right" vertical="center"/>
    </xf>
    <xf numFmtId="169" fontId="9" fillId="0" borderId="4" xfId="0" applyNumberFormat="1" applyFont="1" applyBorder="1" applyAlignment="1">
      <alignment horizontal="right"/>
    </xf>
    <xf numFmtId="169" fontId="8" fillId="0" borderId="4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center" vertical="center"/>
    </xf>
    <xf numFmtId="169" fontId="2" fillId="0" borderId="4" xfId="0" applyNumberFormat="1" applyFont="1" applyBorder="1" applyAlignment="1">
      <alignment horizontal="center"/>
    </xf>
    <xf numFmtId="169" fontId="9" fillId="0" borderId="4" xfId="0" applyNumberFormat="1" applyFont="1" applyBorder="1" applyAlignment="1">
      <alignment horizontal="center" vertical="center"/>
    </xf>
    <xf numFmtId="169" fontId="9" fillId="0" borderId="4" xfId="0" applyNumberFormat="1" applyFont="1" applyBorder="1" applyAlignment="1">
      <alignment horizontal="center"/>
    </xf>
    <xf numFmtId="169" fontId="8" fillId="0" borderId="4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/>
    <xf numFmtId="0" fontId="7" fillId="0" borderId="4" xfId="0" applyFont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40" fontId="1" fillId="2" borderId="4" xfId="0" applyNumberFormat="1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9" fontId="8" fillId="10" borderId="4" xfId="0" applyNumberFormat="1" applyFont="1" applyFill="1" applyBorder="1" applyAlignment="1">
      <alignment horizontal="right" vertical="center"/>
    </xf>
    <xf numFmtId="169" fontId="8" fillId="7" borderId="4" xfId="0" applyNumberFormat="1" applyFont="1" applyFill="1" applyBorder="1" applyAlignment="1">
      <alignment horizontal="right" vertical="center"/>
    </xf>
    <xf numFmtId="169" fontId="8" fillId="10" borderId="10" xfId="0" applyNumberFormat="1" applyFont="1" applyFill="1" applyBorder="1" applyAlignment="1">
      <alignment horizontal="right" vertical="center"/>
    </xf>
    <xf numFmtId="2" fontId="8" fillId="0" borderId="4" xfId="2" applyNumberFormat="1" applyFont="1" applyBorder="1" applyAlignment="1">
      <alignment horizontal="right" vertical="center"/>
    </xf>
    <xf numFmtId="169" fontId="12" fillId="0" borderId="4" xfId="0" applyNumberFormat="1" applyFont="1" applyBorder="1" applyAlignment="1">
      <alignment horizontal="center" vertical="center"/>
    </xf>
    <xf numFmtId="169" fontId="13" fillId="0" borderId="4" xfId="0" applyNumberFormat="1" applyFont="1" applyBorder="1" applyAlignment="1">
      <alignment horizontal="right" vertical="center"/>
    </xf>
    <xf numFmtId="170" fontId="2" fillId="0" borderId="4" xfId="2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9" fontId="2" fillId="0" borderId="4" xfId="0" applyNumberFormat="1" applyFont="1" applyBorder="1" applyAlignment="1">
      <alignment horizontal="right" vertical="center"/>
    </xf>
    <xf numFmtId="169" fontId="9" fillId="0" borderId="4" xfId="0" applyNumberFormat="1" applyFont="1" applyBorder="1" applyAlignment="1">
      <alignment vertical="center"/>
    </xf>
    <xf numFmtId="169" fontId="13" fillId="0" borderId="4" xfId="0" applyNumberFormat="1" applyFont="1" applyBorder="1" applyAlignment="1">
      <alignment vertical="center"/>
    </xf>
    <xf numFmtId="169" fontId="2" fillId="0" borderId="4" xfId="0" applyNumberFormat="1" applyFont="1" applyBorder="1" applyAlignment="1">
      <alignment vertical="center"/>
    </xf>
    <xf numFmtId="43" fontId="9" fillId="0" borderId="4" xfId="2" applyFont="1" applyBorder="1"/>
    <xf numFmtId="43" fontId="9" fillId="0" borderId="4" xfId="2" applyFont="1" applyBorder="1" applyAlignment="1">
      <alignment horizontal="right" vertical="center"/>
    </xf>
    <xf numFmtId="169" fontId="9" fillId="0" borderId="4" xfId="2" applyNumberFormat="1" applyFont="1" applyFill="1" applyBorder="1" applyAlignment="1">
      <alignment horizontal="right" vertical="center"/>
    </xf>
    <xf numFmtId="43" fontId="9" fillId="0" borderId="4" xfId="2" applyFont="1" applyBorder="1" applyAlignment="1">
      <alignment horizontal="right"/>
    </xf>
    <xf numFmtId="43" fontId="13" fillId="0" borderId="10" xfId="2" applyFont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5" fillId="11" borderId="4" xfId="0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/>
    </xf>
    <xf numFmtId="4" fontId="1" fillId="9" borderId="4" xfId="0" applyNumberFormat="1" applyFont="1" applyFill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4" fontId="2" fillId="0" borderId="0" xfId="0" applyNumberFormat="1" applyFont="1"/>
    <xf numFmtId="0" fontId="8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7" borderId="4" xfId="0" applyFont="1" applyFill="1" applyBorder="1"/>
    <xf numFmtId="14" fontId="2" fillId="7" borderId="4" xfId="0" applyNumberFormat="1" applyFont="1" applyFill="1" applyBorder="1"/>
    <xf numFmtId="43" fontId="2" fillId="7" borderId="10" xfId="2" applyFont="1" applyFill="1" applyBorder="1"/>
    <xf numFmtId="43" fontId="1" fillId="7" borderId="4" xfId="2" applyFont="1" applyFill="1" applyBorder="1"/>
    <xf numFmtId="43" fontId="2" fillId="7" borderId="4" xfId="2" applyFont="1" applyFill="1" applyBorder="1"/>
    <xf numFmtId="43" fontId="2" fillId="0" borderId="0" xfId="2" applyFont="1"/>
    <xf numFmtId="0" fontId="15" fillId="11" borderId="4" xfId="0" applyFont="1" applyFill="1" applyBorder="1" applyAlignment="1">
      <alignment horizontal="center" vertical="center"/>
    </xf>
    <xf numFmtId="170" fontId="7" fillId="0" borderId="4" xfId="2" applyNumberFormat="1" applyFont="1" applyBorder="1" applyAlignment="1">
      <alignment horizontal="right" vertical="center"/>
    </xf>
    <xf numFmtId="170" fontId="7" fillId="0" borderId="0" xfId="2" applyNumberFormat="1" applyFont="1" applyAlignment="1">
      <alignment horizontal="right"/>
    </xf>
    <xf numFmtId="170" fontId="7" fillId="0" borderId="4" xfId="2" applyNumberFormat="1" applyFont="1" applyBorder="1" applyAlignment="1">
      <alignment horizontal="right"/>
    </xf>
    <xf numFmtId="3" fontId="7" fillId="0" borderId="0" xfId="0" applyNumberFormat="1" applyFont="1"/>
    <xf numFmtId="170" fontId="7" fillId="0" borderId="4" xfId="2" applyNumberFormat="1" applyFont="1" applyFill="1" applyBorder="1" applyAlignment="1">
      <alignment horizontal="right" vertical="center"/>
    </xf>
    <xf numFmtId="3" fontId="2" fillId="0" borderId="0" xfId="0" applyNumberFormat="1" applyFont="1"/>
    <xf numFmtId="170" fontId="7" fillId="0" borderId="0" xfId="2" applyNumberFormat="1" applyFont="1" applyFill="1" applyAlignment="1">
      <alignment horizontal="right" vertical="center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19" fillId="0" borderId="4" xfId="0" applyFont="1" applyBorder="1" applyAlignment="1">
      <alignment horizontal="center"/>
    </xf>
    <xf numFmtId="170" fontId="7" fillId="0" borderId="4" xfId="2" applyNumberFormat="1" applyFont="1" applyFill="1" applyBorder="1" applyAlignment="1">
      <alignment horizontal="right"/>
    </xf>
    <xf numFmtId="0" fontId="21" fillId="0" borderId="4" xfId="0" applyFont="1" applyBorder="1" applyAlignment="1">
      <alignment horizontal="center"/>
    </xf>
    <xf numFmtId="170" fontId="7" fillId="0" borderId="9" xfId="2" applyNumberFormat="1" applyFont="1" applyBorder="1" applyAlignment="1">
      <alignment horizontal="right"/>
    </xf>
    <xf numFmtId="170" fontId="7" fillId="0" borderId="9" xfId="2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center"/>
    </xf>
    <xf numFmtId="170" fontId="7" fillId="2" borderId="4" xfId="2" applyNumberFormat="1" applyFont="1" applyFill="1" applyBorder="1" applyAlignment="1">
      <alignment horizontal="right" vertical="center"/>
    </xf>
    <xf numFmtId="169" fontId="2" fillId="0" borderId="0" xfId="0" applyNumberFormat="1" applyFont="1"/>
    <xf numFmtId="0" fontId="22" fillId="0" borderId="0" xfId="0" applyFont="1"/>
    <xf numFmtId="43" fontId="9" fillId="0" borderId="4" xfId="2" applyFont="1" applyFill="1" applyBorder="1"/>
    <xf numFmtId="0" fontId="2" fillId="0" borderId="0" xfId="0" applyFont="1" applyAlignment="1">
      <alignment horizontal="right"/>
    </xf>
    <xf numFmtId="170" fontId="2" fillId="0" borderId="0" xfId="2" applyNumberFormat="1" applyFont="1" applyAlignment="1">
      <alignment horizontal="right"/>
    </xf>
    <xf numFmtId="170" fontId="1" fillId="0" borderId="4" xfId="2" applyNumberFormat="1" applyFont="1" applyBorder="1" applyAlignment="1">
      <alignment horizontal="center" vertical="center"/>
    </xf>
    <xf numFmtId="169" fontId="1" fillId="0" borderId="4" xfId="0" applyNumberFormat="1" applyFont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/>
    <xf numFmtId="0" fontId="1" fillId="7" borderId="4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14" fontId="2" fillId="7" borderId="4" xfId="0" applyNumberFormat="1" applyFont="1" applyFill="1" applyBorder="1" applyAlignment="1">
      <alignment horizontal="left" vertical="center"/>
    </xf>
    <xf numFmtId="0" fontId="1" fillId="16" borderId="4" xfId="0" applyFont="1" applyFill="1" applyBorder="1"/>
    <xf numFmtId="0" fontId="1" fillId="17" borderId="13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168" fontId="2" fillId="7" borderId="14" xfId="0" applyNumberFormat="1" applyFont="1" applyFill="1" applyBorder="1" applyAlignment="1">
      <alignment horizontal="center" vertical="center"/>
    </xf>
    <xf numFmtId="40" fontId="2" fillId="7" borderId="14" xfId="0" applyNumberFormat="1" applyFont="1" applyFill="1" applyBorder="1" applyAlignment="1">
      <alignment horizontal="right" vertical="center"/>
    </xf>
    <xf numFmtId="0" fontId="2" fillId="0" borderId="2" xfId="0" applyFont="1" applyBorder="1"/>
    <xf numFmtId="0" fontId="1" fillId="9" borderId="13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0" fontId="23" fillId="3" borderId="4" xfId="0" applyFont="1" applyFill="1" applyBorder="1"/>
    <xf numFmtId="166" fontId="23" fillId="3" borderId="4" xfId="0" applyNumberFormat="1" applyFont="1" applyFill="1" applyBorder="1"/>
    <xf numFmtId="166" fontId="23" fillId="3" borderId="4" xfId="0" applyNumberFormat="1" applyFont="1" applyFill="1" applyBorder="1" applyAlignment="1">
      <alignment horizontal="center" wrapText="1"/>
    </xf>
    <xf numFmtId="166" fontId="2" fillId="0" borderId="4" xfId="0" applyNumberFormat="1" applyFont="1" applyBorder="1"/>
    <xf numFmtId="0" fontId="1" fillId="4" borderId="4" xfId="0" applyFont="1" applyFill="1" applyBorder="1"/>
    <xf numFmtId="166" fontId="1" fillId="4" borderId="4" xfId="0" applyNumberFormat="1" applyFont="1" applyFill="1" applyBorder="1"/>
    <xf numFmtId="44" fontId="2" fillId="0" borderId="0" xfId="0" applyNumberFormat="1" applyFont="1"/>
    <xf numFmtId="167" fontId="2" fillId="0" borderId="4" xfId="0" applyNumberFormat="1" applyFont="1" applyBorder="1"/>
    <xf numFmtId="0" fontId="1" fillId="5" borderId="4" xfId="0" applyFont="1" applyFill="1" applyBorder="1"/>
    <xf numFmtId="166" fontId="1" fillId="6" borderId="4" xfId="0" applyNumberFormat="1" applyFont="1" applyFill="1" applyBorder="1"/>
    <xf numFmtId="0" fontId="2" fillId="0" borderId="4" xfId="0" applyFont="1" applyBorder="1" applyAlignment="1">
      <alignment wrapText="1"/>
    </xf>
    <xf numFmtId="0" fontId="1" fillId="2" borderId="4" xfId="0" applyFont="1" applyFill="1" applyBorder="1"/>
    <xf numFmtId="167" fontId="2" fillId="0" borderId="4" xfId="0" applyNumberFormat="1" applyFont="1" applyBorder="1" applyAlignment="1">
      <alignment wrapText="1"/>
    </xf>
    <xf numFmtId="44" fontId="1" fillId="4" borderId="4" xfId="0" applyNumberFormat="1" applyFont="1" applyFill="1" applyBorder="1"/>
    <xf numFmtId="167" fontId="1" fillId="4" borderId="4" xfId="0" applyNumberFormat="1" applyFont="1" applyFill="1" applyBorder="1"/>
    <xf numFmtId="0" fontId="24" fillId="3" borderId="4" xfId="0" applyFont="1" applyFill="1" applyBorder="1"/>
    <xf numFmtId="166" fontId="2" fillId="0" borderId="0" xfId="0" applyNumberFormat="1" applyFont="1"/>
    <xf numFmtId="44" fontId="1" fillId="12" borderId="4" xfId="0" applyNumberFormat="1" applyFont="1" applyFill="1" applyBorder="1"/>
    <xf numFmtId="44" fontId="2" fillId="8" borderId="0" xfId="3" applyFont="1" applyFill="1"/>
    <xf numFmtId="44" fontId="1" fillId="12" borderId="4" xfId="3" applyFont="1" applyFill="1" applyBorder="1"/>
    <xf numFmtId="44" fontId="2" fillId="0" borderId="4" xfId="0" applyNumberFormat="1" applyFont="1" applyBorder="1"/>
    <xf numFmtId="166" fontId="23" fillId="3" borderId="4" xfId="0" applyNumberFormat="1" applyFont="1" applyFill="1" applyBorder="1" applyAlignment="1">
      <alignment horizontal="center"/>
    </xf>
    <xf numFmtId="170" fontId="7" fillId="0" borderId="9" xfId="2" applyNumberFormat="1" applyFont="1" applyBorder="1" applyAlignment="1">
      <alignment horizontal="right" vertical="center"/>
    </xf>
    <xf numFmtId="169" fontId="7" fillId="2" borderId="4" xfId="0" applyNumberFormat="1" applyFont="1" applyFill="1" applyBorder="1" applyAlignment="1">
      <alignment horizontal="right" vertical="center"/>
    </xf>
    <xf numFmtId="169" fontId="7" fillId="7" borderId="4" xfId="0" applyNumberFormat="1" applyFont="1" applyFill="1" applyBorder="1" applyAlignment="1">
      <alignment horizontal="right" vertical="center"/>
    </xf>
    <xf numFmtId="14" fontId="7" fillId="2" borderId="4" xfId="0" applyNumberFormat="1" applyFont="1" applyFill="1" applyBorder="1" applyAlignment="1">
      <alignment horizontal="center" vertical="center"/>
    </xf>
    <xf numFmtId="170" fontId="7" fillId="2" borderId="4" xfId="2" applyNumberFormat="1" applyFont="1" applyFill="1" applyBorder="1" applyAlignment="1">
      <alignment horizontal="right"/>
    </xf>
    <xf numFmtId="170" fontId="7" fillId="2" borderId="9" xfId="2" applyNumberFormat="1" applyFont="1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center"/>
    </xf>
    <xf numFmtId="170" fontId="7" fillId="2" borderId="4" xfId="2" applyNumberFormat="1" applyFont="1" applyFill="1" applyBorder="1"/>
    <xf numFmtId="0" fontId="1" fillId="7" borderId="4" xfId="0" applyFont="1" applyFill="1" applyBorder="1"/>
    <xf numFmtId="44" fontId="2" fillId="0" borderId="4" xfId="3" applyFont="1" applyBorder="1"/>
    <xf numFmtId="43" fontId="2" fillId="0" borderId="0" xfId="0" applyNumberFormat="1" applyFont="1"/>
    <xf numFmtId="167" fontId="1" fillId="12" borderId="4" xfId="0" applyNumberFormat="1" applyFont="1" applyFill="1" applyBorder="1"/>
    <xf numFmtId="44" fontId="2" fillId="8" borderId="4" xfId="3" applyFont="1" applyFill="1" applyBorder="1" applyAlignment="1">
      <alignment horizontal="right" vertical="center"/>
    </xf>
    <xf numFmtId="166" fontId="23" fillId="11" borderId="4" xfId="0" applyNumberFormat="1" applyFont="1" applyFill="1" applyBorder="1"/>
    <xf numFmtId="44" fontId="23" fillId="11" borderId="4" xfId="0" applyNumberFormat="1" applyFont="1" applyFill="1" applyBorder="1"/>
    <xf numFmtId="44" fontId="2" fillId="0" borderId="4" xfId="3" applyFont="1" applyFill="1" applyBorder="1"/>
    <xf numFmtId="43" fontId="8" fillId="0" borderId="4" xfId="2" applyFont="1" applyBorder="1" applyAlignment="1">
      <alignment horizontal="right" vertical="center"/>
    </xf>
    <xf numFmtId="44" fontId="1" fillId="0" borderId="4" xfId="0" applyNumberFormat="1" applyFont="1" applyBorder="1"/>
    <xf numFmtId="169" fontId="2" fillId="7" borderId="4" xfId="0" applyNumberFormat="1" applyFont="1" applyFill="1" applyBorder="1" applyAlignment="1">
      <alignment horizontal="right" vertical="center"/>
    </xf>
    <xf numFmtId="43" fontId="2" fillId="9" borderId="13" xfId="2" applyFont="1" applyFill="1" applyBorder="1" applyAlignment="1">
      <alignment horizontal="center" vertical="center" wrapText="1"/>
    </xf>
    <xf numFmtId="14" fontId="1" fillId="9" borderId="26" xfId="0" applyNumberFormat="1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1" fillId="17" borderId="28" xfId="0" applyFont="1" applyFill="1" applyBorder="1" applyAlignment="1">
      <alignment horizontal="center" vertical="center" wrapText="1"/>
    </xf>
    <xf numFmtId="40" fontId="2" fillId="7" borderId="13" xfId="0" applyNumberFormat="1" applyFont="1" applyFill="1" applyBorder="1" applyAlignment="1">
      <alignment horizontal="right" vertical="center"/>
    </xf>
    <xf numFmtId="43" fontId="1" fillId="0" borderId="0" xfId="2" applyFont="1" applyAlignment="1">
      <alignment horizontal="center" vertical="center"/>
    </xf>
    <xf numFmtId="43" fontId="9" fillId="0" borderId="4" xfId="2" applyFont="1" applyBorder="1" applyAlignment="1">
      <alignment horizontal="right" vertical="center" wrapText="1"/>
    </xf>
    <xf numFmtId="43" fontId="9" fillId="0" borderId="4" xfId="2" applyFont="1" applyBorder="1" applyAlignment="1">
      <alignment horizontal="center" vertical="center"/>
    </xf>
    <xf numFmtId="43" fontId="13" fillId="0" borderId="4" xfId="2" applyFont="1" applyBorder="1" applyAlignment="1">
      <alignment horizontal="right" vertical="center"/>
    </xf>
    <xf numFmtId="43" fontId="9" fillId="0" borderId="4" xfId="2" applyFont="1" applyBorder="1" applyAlignment="1">
      <alignment vertical="center"/>
    </xf>
    <xf numFmtId="43" fontId="13" fillId="0" borderId="4" xfId="2" applyFont="1" applyBorder="1" applyAlignment="1">
      <alignment vertical="center"/>
    </xf>
    <xf numFmtId="43" fontId="9" fillId="0" borderId="4" xfId="2" applyFont="1" applyFill="1" applyBorder="1" applyAlignment="1">
      <alignment horizontal="right" vertical="center"/>
    </xf>
    <xf numFmtId="43" fontId="2" fillId="0" borderId="4" xfId="2" applyFont="1" applyFill="1" applyBorder="1" applyAlignment="1">
      <alignment horizontal="center" vertical="center"/>
    </xf>
    <xf numFmtId="3" fontId="7" fillId="0" borderId="4" xfId="0" applyNumberFormat="1" applyFont="1" applyBorder="1"/>
    <xf numFmtId="170" fontId="7" fillId="0" borderId="0" xfId="2" applyNumberFormat="1" applyFont="1"/>
    <xf numFmtId="169" fontId="2" fillId="0" borderId="4" xfId="2" applyNumberFormat="1" applyFont="1" applyFill="1" applyBorder="1" applyAlignment="1">
      <alignment horizontal="center" vertical="center"/>
    </xf>
    <xf numFmtId="170" fontId="5" fillId="0" borderId="4" xfId="2" applyNumberFormat="1" applyFont="1" applyBorder="1"/>
    <xf numFmtId="0" fontId="5" fillId="0" borderId="4" xfId="4" applyFont="1" applyBorder="1" applyAlignment="1">
      <alignment horizontal="center"/>
    </xf>
    <xf numFmtId="0" fontId="7" fillId="13" borderId="18" xfId="0" applyFont="1" applyFill="1" applyBorder="1" applyAlignment="1">
      <alignment horizontal="center" vertical="center"/>
    </xf>
    <xf numFmtId="0" fontId="28" fillId="0" borderId="0" xfId="0" applyFont="1"/>
    <xf numFmtId="0" fontId="28" fillId="0" borderId="8" xfId="0" applyFont="1" applyBorder="1" applyAlignment="1">
      <alignment horizontal="center"/>
    </xf>
    <xf numFmtId="0" fontId="28" fillId="13" borderId="17" xfId="0" applyFont="1" applyFill="1" applyBorder="1" applyAlignment="1">
      <alignment horizontal="center" vertical="center"/>
    </xf>
    <xf numFmtId="0" fontId="28" fillId="13" borderId="20" xfId="0" applyFont="1" applyFill="1" applyBorder="1" applyAlignment="1">
      <alignment horizontal="center" vertical="center"/>
    </xf>
    <xf numFmtId="0" fontId="28" fillId="13" borderId="2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vertical="center" wrapText="1"/>
    </xf>
    <xf numFmtId="43" fontId="28" fillId="13" borderId="17" xfId="2" applyFont="1" applyFill="1" applyBorder="1" applyAlignment="1">
      <alignment horizontal="right" vertical="center"/>
    </xf>
    <xf numFmtId="0" fontId="28" fillId="13" borderId="18" xfId="0" applyFont="1" applyFill="1" applyBorder="1" applyAlignment="1">
      <alignment vertical="center"/>
    </xf>
    <xf numFmtId="0" fontId="28" fillId="13" borderId="18" xfId="0" applyFont="1" applyFill="1" applyBorder="1" applyAlignment="1">
      <alignment horizontal="center" vertical="center"/>
    </xf>
    <xf numFmtId="0" fontId="28" fillId="13" borderId="21" xfId="0" applyFont="1" applyFill="1" applyBorder="1" applyAlignment="1">
      <alignment horizontal="center" vertical="center"/>
    </xf>
    <xf numFmtId="0" fontId="28" fillId="13" borderId="21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/>
    </xf>
    <xf numFmtId="43" fontId="28" fillId="13" borderId="18" xfId="2" applyFont="1" applyFill="1" applyBorder="1" applyAlignment="1">
      <alignment horizontal="right" vertical="center"/>
    </xf>
    <xf numFmtId="165" fontId="28" fillId="0" borderId="4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8" fillId="13" borderId="18" xfId="0" applyFont="1" applyFill="1" applyBorder="1" applyAlignment="1">
      <alignment horizontal="center" vertical="center" wrapText="1"/>
    </xf>
    <xf numFmtId="164" fontId="28" fillId="0" borderId="0" xfId="0" applyNumberFormat="1" applyFont="1"/>
    <xf numFmtId="0" fontId="28" fillId="2" borderId="4" xfId="0" applyFont="1" applyFill="1" applyBorder="1" applyAlignment="1">
      <alignment horizontal="center" vertical="center"/>
    </xf>
    <xf numFmtId="0" fontId="28" fillId="14" borderId="21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0" xfId="0" applyFont="1" applyFill="1" applyAlignment="1">
      <alignment horizontal="center" vertical="center"/>
    </xf>
    <xf numFmtId="0" fontId="28" fillId="13" borderId="4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4" xfId="0" applyFont="1" applyBorder="1"/>
    <xf numFmtId="0" fontId="28" fillId="0" borderId="4" xfId="0" applyFont="1" applyBorder="1" applyAlignment="1">
      <alignment horizontal="center" vertical="center"/>
    </xf>
    <xf numFmtId="43" fontId="28" fillId="13" borderId="0" xfId="2" applyFont="1" applyFill="1" applyAlignment="1">
      <alignment horizontal="right" vertical="center"/>
    </xf>
    <xf numFmtId="0" fontId="28" fillId="13" borderId="25" xfId="0" applyFont="1" applyFill="1" applyBorder="1" applyAlignment="1">
      <alignment horizontal="center" vertical="center"/>
    </xf>
    <xf numFmtId="0" fontId="28" fillId="13" borderId="4" xfId="0" applyFont="1" applyFill="1" applyBorder="1" applyAlignment="1">
      <alignment horizontal="center" vertical="center"/>
    </xf>
    <xf numFmtId="0" fontId="28" fillId="13" borderId="0" xfId="0" applyFont="1" applyFill="1" applyAlignment="1">
      <alignment horizontal="center" vertical="center" wrapText="1"/>
    </xf>
    <xf numFmtId="169" fontId="28" fillId="0" borderId="4" xfId="0" applyNumberFormat="1" applyFont="1" applyBorder="1" applyAlignment="1">
      <alignment horizontal="right" vertical="center"/>
    </xf>
    <xf numFmtId="0" fontId="28" fillId="13" borderId="19" xfId="0" applyFont="1" applyFill="1" applyBorder="1" applyAlignment="1">
      <alignment horizontal="center" vertical="center"/>
    </xf>
    <xf numFmtId="0" fontId="28" fillId="13" borderId="2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43" fontId="28" fillId="14" borderId="18" xfId="2" applyFont="1" applyFill="1" applyBorder="1" applyAlignment="1">
      <alignment horizontal="right" vertical="center"/>
    </xf>
    <xf numFmtId="0" fontId="28" fillId="0" borderId="21" xfId="0" applyFont="1" applyBorder="1" applyAlignment="1">
      <alignment horizontal="center" vertical="center"/>
    </xf>
    <xf numFmtId="0" fontId="27" fillId="0" borderId="0" xfId="0" applyFont="1"/>
    <xf numFmtId="0" fontId="28" fillId="0" borderId="10" xfId="0" applyFont="1" applyBorder="1" applyAlignment="1">
      <alignment vertical="center" wrapText="1"/>
    </xf>
    <xf numFmtId="43" fontId="28" fillId="14" borderId="25" xfId="2" applyFont="1" applyFill="1" applyBorder="1" applyAlignment="1">
      <alignment horizontal="right" vertical="center"/>
    </xf>
    <xf numFmtId="0" fontId="28" fillId="0" borderId="4" xfId="0" applyFont="1" applyBorder="1" applyAlignment="1">
      <alignment horizontal="left" vertical="center"/>
    </xf>
    <xf numFmtId="0" fontId="28" fillId="7" borderId="4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/>
    </xf>
    <xf numFmtId="0" fontId="28" fillId="13" borderId="8" xfId="0" applyFont="1" applyFill="1" applyBorder="1" applyAlignment="1">
      <alignment horizontal="center" vertical="center" wrapText="1"/>
    </xf>
    <xf numFmtId="169" fontId="28" fillId="10" borderId="4" xfId="0" applyNumberFormat="1" applyFont="1" applyFill="1" applyBorder="1" applyAlignment="1">
      <alignment horizontal="right" vertical="center"/>
    </xf>
    <xf numFmtId="0" fontId="28" fillId="13" borderId="10" xfId="0" applyFont="1" applyFill="1" applyBorder="1" applyAlignment="1">
      <alignment horizontal="center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/>
    </xf>
    <xf numFmtId="0" fontId="28" fillId="0" borderId="10" xfId="0" applyFont="1" applyBorder="1" applyAlignment="1">
      <alignment horizontal="center" vertical="center" wrapText="1"/>
    </xf>
    <xf numFmtId="169" fontId="28" fillId="10" borderId="10" xfId="0" applyNumberFormat="1" applyFont="1" applyFill="1" applyBorder="1" applyAlignment="1">
      <alignment horizontal="right" vertical="center"/>
    </xf>
    <xf numFmtId="0" fontId="28" fillId="0" borderId="10" xfId="0" applyFont="1" applyBorder="1" applyAlignment="1">
      <alignment horizontal="center"/>
    </xf>
    <xf numFmtId="0" fontId="28" fillId="7" borderId="10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/>
    </xf>
    <xf numFmtId="0" fontId="28" fillId="0" borderId="29" xfId="0" applyFont="1" applyBorder="1" applyAlignment="1">
      <alignment horizontal="center"/>
    </xf>
    <xf numFmtId="0" fontId="28" fillId="7" borderId="29" xfId="0" applyFont="1" applyFill="1" applyBorder="1" applyAlignment="1">
      <alignment horizontal="center" vertical="center" wrapText="1"/>
    </xf>
    <xf numFmtId="0" fontId="28" fillId="0" borderId="4" xfId="4" applyFont="1" applyBorder="1" applyAlignment="1">
      <alignment horizontal="center"/>
    </xf>
    <xf numFmtId="169" fontId="8" fillId="0" borderId="0" xfId="0" applyNumberFormat="1" applyFont="1"/>
    <xf numFmtId="0" fontId="2" fillId="7" borderId="4" xfId="0" applyFont="1" applyFill="1" applyBorder="1" applyAlignment="1">
      <alignment horizontal="center"/>
    </xf>
    <xf numFmtId="0" fontId="28" fillId="7" borderId="9" xfId="0" applyFont="1" applyFill="1" applyBorder="1" applyAlignment="1">
      <alignment horizontal="center"/>
    </xf>
    <xf numFmtId="0" fontId="28" fillId="13" borderId="30" xfId="0" applyFont="1" applyFill="1" applyBorder="1" applyAlignment="1">
      <alignment horizontal="center" vertical="center"/>
    </xf>
    <xf numFmtId="0" fontId="28" fillId="13" borderId="31" xfId="0" applyFont="1" applyFill="1" applyBorder="1" applyAlignment="1">
      <alignment horizontal="center" vertical="center" wrapText="1"/>
    </xf>
    <xf numFmtId="0" fontId="28" fillId="13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13" borderId="25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13" borderId="25" xfId="0" applyFont="1" applyFill="1" applyBorder="1" applyAlignment="1">
      <alignment vertical="center"/>
    </xf>
    <xf numFmtId="0" fontId="28" fillId="13" borderId="10" xfId="0" applyFont="1" applyFill="1" applyBorder="1" applyAlignment="1">
      <alignment horizontal="center" vertical="center"/>
    </xf>
    <xf numFmtId="0" fontId="28" fillId="13" borderId="22" xfId="0" applyFont="1" applyFill="1" applyBorder="1" applyAlignment="1">
      <alignment horizontal="center" vertical="center" wrapText="1"/>
    </xf>
    <xf numFmtId="0" fontId="28" fillId="13" borderId="6" xfId="0" applyFont="1" applyFill="1" applyBorder="1" applyAlignment="1">
      <alignment horizontal="center" vertical="center" wrapText="1"/>
    </xf>
    <xf numFmtId="3" fontId="3" fillId="0" borderId="0" xfId="0" applyNumberFormat="1" applyFont="1"/>
    <xf numFmtId="0" fontId="28" fillId="13" borderId="29" xfId="0" applyFont="1" applyFill="1" applyBorder="1" applyAlignment="1">
      <alignment horizontal="center" vertical="center"/>
    </xf>
    <xf numFmtId="0" fontId="28" fillId="13" borderId="31" xfId="0" applyFont="1" applyFill="1" applyBorder="1" applyAlignment="1">
      <alignment horizontal="center" vertical="center"/>
    </xf>
    <xf numFmtId="44" fontId="2" fillId="0" borderId="0" xfId="3" applyFont="1" applyFill="1"/>
    <xf numFmtId="14" fontId="2" fillId="7" borderId="4" xfId="0" applyNumberFormat="1" applyFont="1" applyFill="1" applyBorder="1" applyAlignment="1">
      <alignment horizontal="center"/>
    </xf>
    <xf numFmtId="170" fontId="2" fillId="7" borderId="4" xfId="2" applyNumberFormat="1" applyFont="1" applyFill="1" applyBorder="1"/>
    <xf numFmtId="40" fontId="2" fillId="7" borderId="15" xfId="0" applyNumberFormat="1" applyFont="1" applyFill="1" applyBorder="1" applyAlignment="1">
      <alignment horizontal="right" vertical="center"/>
    </xf>
    <xf numFmtId="168" fontId="2" fillId="7" borderId="33" xfId="0" applyNumberFormat="1" applyFont="1" applyFill="1" applyBorder="1" applyAlignment="1">
      <alignment horizontal="center" vertical="center"/>
    </xf>
    <xf numFmtId="40" fontId="2" fillId="7" borderId="33" xfId="0" applyNumberFormat="1" applyFont="1" applyFill="1" applyBorder="1" applyAlignment="1">
      <alignment horizontal="right" vertical="center"/>
    </xf>
    <xf numFmtId="168" fontId="2" fillId="7" borderId="4" xfId="0" applyNumberFormat="1" applyFont="1" applyFill="1" applyBorder="1" applyAlignment="1">
      <alignment vertical="center"/>
    </xf>
    <xf numFmtId="2" fontId="2" fillId="7" borderId="4" xfId="0" applyNumberFormat="1" applyFont="1" applyFill="1" applyBorder="1" applyAlignment="1">
      <alignment vertical="center"/>
    </xf>
    <xf numFmtId="43" fontId="2" fillId="7" borderId="4" xfId="2" applyFont="1" applyFill="1" applyBorder="1" applyAlignment="1">
      <alignment vertical="center"/>
    </xf>
    <xf numFmtId="43" fontId="2" fillId="0" borderId="12" xfId="2" applyFont="1" applyBorder="1"/>
    <xf numFmtId="0" fontId="7" fillId="7" borderId="4" xfId="0" applyFont="1" applyFill="1" applyBorder="1"/>
    <xf numFmtId="3" fontId="2" fillId="0" borderId="4" xfId="0" applyNumberFormat="1" applyFont="1" applyBorder="1"/>
    <xf numFmtId="43" fontId="2" fillId="9" borderId="26" xfId="2" applyFont="1" applyFill="1" applyBorder="1" applyAlignment="1">
      <alignment horizontal="center" vertical="center" wrapText="1"/>
    </xf>
    <xf numFmtId="43" fontId="2" fillId="9" borderId="4" xfId="2" applyFont="1" applyFill="1" applyBorder="1" applyAlignment="1">
      <alignment horizontal="center" vertical="center" wrapText="1"/>
    </xf>
    <xf numFmtId="43" fontId="1" fillId="7" borderId="4" xfId="2" applyFont="1" applyFill="1" applyBorder="1" applyAlignment="1">
      <alignment vertical="center"/>
    </xf>
    <xf numFmtId="43" fontId="29" fillId="7" borderId="4" xfId="2" applyFont="1" applyFill="1" applyBorder="1" applyAlignment="1">
      <alignment vertical="center"/>
    </xf>
    <xf numFmtId="168" fontId="2" fillId="7" borderId="4" xfId="0" applyNumberFormat="1" applyFont="1" applyFill="1" applyBorder="1" applyAlignment="1">
      <alignment horizontal="center" vertical="center"/>
    </xf>
    <xf numFmtId="43" fontId="2" fillId="9" borderId="28" xfId="2" applyFont="1" applyFill="1" applyBorder="1" applyAlignment="1">
      <alignment horizontal="center" vertical="center" wrapText="1"/>
    </xf>
    <xf numFmtId="166" fontId="7" fillId="0" borderId="4" xfId="0" applyNumberFormat="1" applyFont="1" applyBorder="1"/>
    <xf numFmtId="40" fontId="2" fillId="7" borderId="26" xfId="0" applyNumberFormat="1" applyFont="1" applyFill="1" applyBorder="1" applyAlignment="1">
      <alignment horizontal="right" vertical="center"/>
    </xf>
    <xf numFmtId="43" fontId="1" fillId="9" borderId="34" xfId="2" applyFont="1" applyFill="1" applyBorder="1" applyAlignment="1">
      <alignment horizontal="center" vertical="center" wrapText="1"/>
    </xf>
    <xf numFmtId="0" fontId="1" fillId="9" borderId="28" xfId="0" applyFont="1" applyFill="1" applyBorder="1" applyAlignment="1">
      <alignment horizontal="center" vertical="center" wrapText="1"/>
    </xf>
    <xf numFmtId="43" fontId="2" fillId="10" borderId="4" xfId="0" applyNumberFormat="1" applyFont="1" applyFill="1" applyBorder="1"/>
    <xf numFmtId="40" fontId="2" fillId="7" borderId="35" xfId="0" applyNumberFormat="1" applyFont="1" applyFill="1" applyBorder="1" applyAlignment="1">
      <alignment horizontal="right" vertical="center"/>
    </xf>
    <xf numFmtId="40" fontId="2" fillId="7" borderId="27" xfId="0" applyNumberFormat="1" applyFont="1" applyFill="1" applyBorder="1" applyAlignment="1">
      <alignment horizontal="right" vertical="center"/>
    </xf>
    <xf numFmtId="43" fontId="2" fillId="0" borderId="12" xfId="0" applyNumberFormat="1" applyFont="1" applyBorder="1"/>
    <xf numFmtId="0" fontId="2" fillId="7" borderId="4" xfId="0" applyFont="1" applyFill="1" applyBorder="1" applyAlignment="1">
      <alignment vertical="center" wrapText="1"/>
    </xf>
    <xf numFmtId="43" fontId="9" fillId="7" borderId="4" xfId="0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right"/>
    </xf>
    <xf numFmtId="43" fontId="8" fillId="7" borderId="4" xfId="0" applyNumberFormat="1" applyFont="1" applyFill="1" applyBorder="1" applyAlignment="1">
      <alignment horizontal="right"/>
    </xf>
    <xf numFmtId="0" fontId="8" fillId="7" borderId="4" xfId="0" applyFont="1" applyFill="1" applyBorder="1" applyAlignment="1">
      <alignment horizontal="right"/>
    </xf>
    <xf numFmtId="2" fontId="1" fillId="7" borderId="4" xfId="0" applyNumberFormat="1" applyFont="1" applyFill="1" applyBorder="1" applyAlignment="1">
      <alignment horizontal="right"/>
    </xf>
    <xf numFmtId="43" fontId="9" fillId="7" borderId="4" xfId="2" applyFont="1" applyFill="1" applyBorder="1"/>
    <xf numFmtId="170" fontId="5" fillId="9" borderId="4" xfId="2" applyNumberFormat="1" applyFont="1" applyFill="1" applyBorder="1"/>
    <xf numFmtId="0" fontId="2" fillId="10" borderId="4" xfId="0" applyFont="1" applyFill="1" applyBorder="1" applyAlignment="1">
      <alignment horizontal="center" vertical="center"/>
    </xf>
    <xf numFmtId="170" fontId="2" fillId="7" borderId="4" xfId="2" applyNumberFormat="1" applyFont="1" applyFill="1" applyBorder="1" applyAlignment="1">
      <alignment horizontal="right"/>
    </xf>
    <xf numFmtId="0" fontId="1" fillId="7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44" fontId="2" fillId="7" borderId="4" xfId="3" applyFont="1" applyFill="1" applyBorder="1"/>
    <xf numFmtId="44" fontId="1" fillId="7" borderId="4" xfId="3" applyFont="1" applyFill="1" applyBorder="1"/>
    <xf numFmtId="0" fontId="28" fillId="13" borderId="4" xfId="0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horizontal="right"/>
    </xf>
    <xf numFmtId="0" fontId="2" fillId="0" borderId="37" xfId="0" applyFont="1" applyBorder="1"/>
    <xf numFmtId="0" fontId="2" fillId="0" borderId="24" xfId="0" applyFont="1" applyBorder="1"/>
    <xf numFmtId="0" fontId="17" fillId="0" borderId="40" xfId="0" applyFont="1" applyBorder="1" applyAlignment="1">
      <alignment horizontal="left" vertical="center"/>
    </xf>
    <xf numFmtId="0" fontId="2" fillId="0" borderId="36" xfId="0" applyFont="1" applyBorder="1"/>
    <xf numFmtId="0" fontId="1" fillId="0" borderId="41" xfId="0" applyFont="1" applyBorder="1" applyAlignment="1">
      <alignment horizontal="left" vertical="center"/>
    </xf>
    <xf numFmtId="0" fontId="1" fillId="0" borderId="9" xfId="0" applyFont="1" applyBorder="1"/>
    <xf numFmtId="166" fontId="1" fillId="0" borderId="4" xfId="0" applyNumberFormat="1" applyFont="1" applyBorder="1"/>
    <xf numFmtId="43" fontId="1" fillId="9" borderId="42" xfId="2" applyFont="1" applyFill="1" applyBorder="1" applyAlignment="1">
      <alignment horizontal="center" vertical="center" wrapText="1"/>
    </xf>
    <xf numFmtId="0" fontId="1" fillId="7" borderId="9" xfId="0" applyFont="1" applyFill="1" applyBorder="1"/>
    <xf numFmtId="2" fontId="2" fillId="9" borderId="9" xfId="2" applyNumberFormat="1" applyFont="1" applyFill="1" applyBorder="1" applyAlignment="1">
      <alignment horizontal="right" vertical="center" wrapText="1"/>
    </xf>
    <xf numFmtId="43" fontId="7" fillId="10" borderId="9" xfId="0" applyNumberFormat="1" applyFont="1" applyFill="1" applyBorder="1" applyAlignment="1">
      <alignment horizontal="center" vertical="center"/>
    </xf>
    <xf numFmtId="40" fontId="2" fillId="7" borderId="9" xfId="0" applyNumberFormat="1" applyFont="1" applyFill="1" applyBorder="1" applyAlignment="1">
      <alignment horizontal="right" vertical="center"/>
    </xf>
    <xf numFmtId="0" fontId="1" fillId="9" borderId="34" xfId="0" applyFont="1" applyFill="1" applyBorder="1" applyAlignment="1">
      <alignment horizontal="center" vertical="center" wrapText="1"/>
    </xf>
    <xf numFmtId="0" fontId="1" fillId="7" borderId="8" xfId="0" applyFont="1" applyFill="1" applyBorder="1"/>
    <xf numFmtId="43" fontId="2" fillId="9" borderId="8" xfId="2" applyFont="1" applyFill="1" applyBorder="1" applyAlignment="1">
      <alignment horizontal="center" vertical="center" wrapText="1"/>
    </xf>
    <xf numFmtId="43" fontId="1" fillId="9" borderId="4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43" fontId="2" fillId="9" borderId="4" xfId="2" applyFont="1" applyFill="1" applyBorder="1" applyAlignment="1">
      <alignment horizontal="right" vertical="center" wrapText="1"/>
    </xf>
    <xf numFmtId="170" fontId="7" fillId="0" borderId="8" xfId="2" applyNumberFormat="1" applyFont="1" applyBorder="1" applyAlignment="1">
      <alignment horizontal="right" vertical="center"/>
    </xf>
    <xf numFmtId="170" fontId="7" fillId="0" borderId="8" xfId="2" applyNumberFormat="1" applyFont="1" applyFill="1" applyBorder="1" applyAlignment="1">
      <alignment horizontal="right" vertical="center"/>
    </xf>
    <xf numFmtId="43" fontId="18" fillId="7" borderId="4" xfId="2" applyFont="1" applyFill="1" applyBorder="1" applyAlignment="1">
      <alignment vertical="center"/>
    </xf>
    <xf numFmtId="43" fontId="1" fillId="7" borderId="8" xfId="2" applyFont="1" applyFill="1" applyBorder="1"/>
    <xf numFmtId="43" fontId="2" fillId="9" borderId="27" xfId="2" applyFont="1" applyFill="1" applyBorder="1" applyAlignment="1">
      <alignment horizontal="center" vertical="center" wrapText="1"/>
    </xf>
    <xf numFmtId="14" fontId="1" fillId="9" borderId="42" xfId="0" applyNumberFormat="1" applyFont="1" applyFill="1" applyBorder="1" applyAlignment="1">
      <alignment horizontal="center" vertical="center" wrapText="1"/>
    </xf>
    <xf numFmtId="168" fontId="2" fillId="7" borderId="13" xfId="0" applyNumberFormat="1" applyFont="1" applyFill="1" applyBorder="1" applyAlignment="1">
      <alignment horizontal="center" vertical="center"/>
    </xf>
    <xf numFmtId="44" fontId="2" fillId="7" borderId="4" xfId="3" applyFont="1" applyFill="1" applyBorder="1" applyAlignment="1">
      <alignment vertical="center"/>
    </xf>
    <xf numFmtId="44" fontId="1" fillId="9" borderId="26" xfId="3" applyFont="1" applyFill="1" applyBorder="1" applyAlignment="1">
      <alignment horizontal="left" vertical="center" wrapText="1"/>
    </xf>
    <xf numFmtId="44" fontId="2" fillId="9" borderId="32" xfId="3" applyFont="1" applyFill="1" applyBorder="1" applyAlignment="1">
      <alignment horizontal="left" vertical="center" wrapText="1"/>
    </xf>
    <xf numFmtId="44" fontId="2" fillId="7" borderId="14" xfId="3" applyFont="1" applyFill="1" applyBorder="1" applyAlignment="1">
      <alignment horizontal="left" vertical="center"/>
    </xf>
    <xf numFmtId="44" fontId="2" fillId="9" borderId="13" xfId="3" applyFont="1" applyFill="1" applyBorder="1" applyAlignment="1">
      <alignment horizontal="left" vertical="center" wrapText="1"/>
    </xf>
    <xf numFmtId="44" fontId="2" fillId="7" borderId="33" xfId="3" applyFont="1" applyFill="1" applyBorder="1" applyAlignment="1">
      <alignment horizontal="left" vertical="center"/>
    </xf>
    <xf numFmtId="44" fontId="2" fillId="7" borderId="4" xfId="3" applyFont="1" applyFill="1" applyBorder="1" applyAlignment="1">
      <alignment horizontal="left" vertical="center"/>
    </xf>
    <xf numFmtId="44" fontId="2" fillId="9" borderId="4" xfId="3" applyFont="1" applyFill="1" applyBorder="1" applyAlignment="1">
      <alignment horizontal="right" vertical="center" wrapText="1"/>
    </xf>
    <xf numFmtId="44" fontId="1" fillId="7" borderId="4" xfId="3" applyFont="1" applyFill="1" applyBorder="1" applyAlignment="1">
      <alignment vertical="center"/>
    </xf>
    <xf numFmtId="44" fontId="2" fillId="7" borderId="13" xfId="3" applyFont="1" applyFill="1" applyBorder="1" applyAlignment="1">
      <alignment horizontal="left" vertical="center"/>
    </xf>
    <xf numFmtId="44" fontId="2" fillId="9" borderId="4" xfId="3" applyFont="1" applyFill="1" applyBorder="1" applyAlignment="1">
      <alignment horizontal="left" vertical="center" wrapText="1"/>
    </xf>
    <xf numFmtId="44" fontId="1" fillId="9" borderId="34" xfId="3" applyFont="1" applyFill="1" applyBorder="1" applyAlignment="1">
      <alignment horizontal="left" vertical="center" wrapText="1"/>
    </xf>
    <xf numFmtId="44" fontId="1" fillId="9" borderId="4" xfId="3" applyFont="1" applyFill="1" applyBorder="1" applyAlignment="1">
      <alignment horizontal="left" vertical="center" wrapText="1"/>
    </xf>
    <xf numFmtId="43" fontId="7" fillId="9" borderId="13" xfId="2" applyFont="1" applyFill="1" applyBorder="1" applyAlignment="1">
      <alignment horizontal="center" vertical="center" wrapText="1"/>
    </xf>
    <xf numFmtId="43" fontId="18" fillId="7" borderId="6" xfId="2" applyFont="1" applyFill="1" applyBorder="1" applyAlignment="1">
      <alignment vertical="center"/>
    </xf>
    <xf numFmtId="168" fontId="1" fillId="7" borderId="4" xfId="0" applyNumberFormat="1" applyFont="1" applyFill="1" applyBorder="1" applyAlignment="1">
      <alignment vertical="center"/>
    </xf>
    <xf numFmtId="40" fontId="2" fillId="7" borderId="28" xfId="0" applyNumberFormat="1" applyFont="1" applyFill="1" applyBorder="1" applyAlignment="1">
      <alignment horizontal="right" vertical="center"/>
    </xf>
    <xf numFmtId="40" fontId="2" fillId="7" borderId="4" xfId="0" applyNumberFormat="1" applyFont="1" applyFill="1" applyBorder="1" applyAlignment="1">
      <alignment horizontal="right" vertical="center"/>
    </xf>
    <xf numFmtId="170" fontId="2" fillId="9" borderId="4" xfId="2" applyNumberFormat="1" applyFont="1" applyFill="1" applyBorder="1" applyAlignment="1">
      <alignment horizontal="center" vertical="center"/>
    </xf>
    <xf numFmtId="14" fontId="2" fillId="7" borderId="0" xfId="0" applyNumberFormat="1" applyFont="1" applyFill="1"/>
    <xf numFmtId="49" fontId="2" fillId="7" borderId="4" xfId="0" applyNumberFormat="1" applyFont="1" applyFill="1" applyBorder="1" applyAlignment="1">
      <alignment horizontal="center"/>
    </xf>
    <xf numFmtId="0" fontId="18" fillId="0" borderId="0" xfId="0" applyFont="1"/>
    <xf numFmtId="0" fontId="23" fillId="11" borderId="6" xfId="0" applyFont="1" applyFill="1" applyBorder="1" applyAlignment="1">
      <alignment horizontal="center" vertical="center"/>
    </xf>
    <xf numFmtId="0" fontId="23" fillId="11" borderId="6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/>
    </xf>
    <xf numFmtId="166" fontId="1" fillId="7" borderId="4" xfId="0" applyNumberFormat="1" applyFont="1" applyFill="1" applyBorder="1"/>
    <xf numFmtId="167" fontId="2" fillId="0" borderId="0" xfId="0" applyNumberFormat="1" applyFont="1"/>
    <xf numFmtId="0" fontId="28" fillId="0" borderId="0" xfId="0" applyFont="1" applyAlignment="1">
      <alignment horizontal="left"/>
    </xf>
    <xf numFmtId="169" fontId="2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7" fillId="0" borderId="4" xfId="0" applyFont="1" applyBorder="1"/>
    <xf numFmtId="0" fontId="1" fillId="0" borderId="4" xfId="0" applyFont="1" applyBorder="1" applyAlignment="1">
      <alignment horizontal="left"/>
    </xf>
    <xf numFmtId="0" fontId="17" fillId="0" borderId="38" xfId="0" applyFont="1" applyBorder="1" applyAlignment="1">
      <alignment horizontal="center"/>
    </xf>
    <xf numFmtId="0" fontId="7" fillId="0" borderId="39" xfId="0" applyFont="1" applyBorder="1"/>
    <xf numFmtId="0" fontId="1" fillId="2" borderId="9" xfId="0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166" fontId="1" fillId="0" borderId="9" xfId="0" applyNumberFormat="1" applyFont="1" applyBorder="1" applyAlignment="1">
      <alignment horizontal="center"/>
    </xf>
    <xf numFmtId="166" fontId="1" fillId="0" borderId="16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43" fontId="2" fillId="0" borderId="0" xfId="2" applyFont="1"/>
    <xf numFmtId="0" fontId="17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8" fillId="15" borderId="4" xfId="0" applyFont="1" applyFill="1" applyBorder="1" applyAlignment="1">
      <alignment horizontal="center" vertical="center"/>
    </xf>
    <xf numFmtId="0" fontId="7" fillId="7" borderId="4" xfId="0" applyFont="1" applyFill="1" applyBorder="1"/>
    <xf numFmtId="0" fontId="2" fillId="7" borderId="4" xfId="0" applyFont="1" applyFill="1" applyBorder="1" applyAlignment="1">
      <alignment horizontal="left" vertical="center"/>
    </xf>
    <xf numFmtId="0" fontId="2" fillId="7" borderId="4" xfId="0" applyFont="1" applyFill="1" applyBorder="1"/>
    <xf numFmtId="0" fontId="1" fillId="16" borderId="4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left" vertical="center" wrapText="1"/>
    </xf>
    <xf numFmtId="0" fontId="7" fillId="7" borderId="32" xfId="0" applyFont="1" applyFill="1" applyBorder="1"/>
    <xf numFmtId="0" fontId="23" fillId="11" borderId="9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</cellXfs>
  <cellStyles count="6">
    <cellStyle name="Hiperlink" xfId="5" builtinId="8"/>
    <cellStyle name="Moeda" xfId="3" builtinId="4"/>
    <cellStyle name="Normal" xfId="0" builtinId="0"/>
    <cellStyle name="Normal 2" xfId="1" xr:uid="{00000000-0005-0000-0000-000001000000}"/>
    <cellStyle name="Normal 3" xfId="4" xr:uid="{BC51DD84-C556-4E7A-BF2E-797FD8197B21}"/>
    <cellStyle name="Vírgula" xfId="2" builtinId="3"/>
  </cellStyles>
  <dxfs count="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rial Narrow"/>
        <family val="2"/>
        <scheme val="none"/>
      </font>
      <numFmt numFmtId="169" formatCode="#,##0.00_ ;\-#,##0.00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FF0000"/>
        <name val="Arial Narrow"/>
        <family val="2"/>
        <scheme val="none"/>
      </font>
      <numFmt numFmtId="169" formatCode="#,##0.00_ ;\-#,##0.00\ "/>
      <fill>
        <patternFill patternType="solid">
          <fgColor theme="0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2060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206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2060"/>
        <name val="Arial Narrow"/>
        <family val="2"/>
        <scheme val="none"/>
      </font>
      <numFmt numFmtId="0" formatCode="General"/>
      <fill>
        <patternFill patternType="solid">
          <fgColor indexed="64"/>
          <bgColor rgb="FFDEEAF6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0" formatCode="General"/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0" formatCode="General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0" formatCode="General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9" formatCode="#,##0.00_ ;\-#,##0.00\ 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169" formatCode="#,##0.00_ ;\-#,##0.00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rial Narrow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rgb="FFFF0000"/>
        <name val="Arial Narrow"/>
        <family val="2"/>
        <scheme val="none"/>
      </font>
      <numFmt numFmtId="169" formatCode="#,##0.00_ ;\-#,##0.00\ "/>
      <fill>
        <patternFill patternType="solid">
          <fgColor theme="0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Arial Narrow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169" formatCode="#,##0.00_ ;\-#,##0.00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170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7">
    <tableStyle name="APÊNDICE II-style" pivot="0" count="4" xr9:uid="{00000000-0011-0000-FFFF-FFFF00000000}">
      <tableStyleElement type="headerRow" dxfId="86"/>
      <tableStyleElement type="totalRow" dxfId="85"/>
      <tableStyleElement type="firstRowStripe" dxfId="84"/>
      <tableStyleElement type="secondRowStripe" dxfId="83"/>
    </tableStyle>
    <tableStyle name="APÊNDICE III-style" pivot="0" count="4" xr9:uid="{00000000-0011-0000-FFFF-FFFF01000000}">
      <tableStyleElement type="headerRow" dxfId="82"/>
      <tableStyleElement type="totalRow" dxfId="81"/>
      <tableStyleElement type="firstRowStripe" dxfId="80"/>
      <tableStyleElement type="secondRowStripe" dxfId="79"/>
    </tableStyle>
    <tableStyle name="APÊNDICE IV-style" pivot="0" count="4" xr9:uid="{00000000-0011-0000-FFFF-FFFF02000000}">
      <tableStyleElement type="headerRow" dxfId="78"/>
      <tableStyleElement type="totalRow" dxfId="77"/>
      <tableStyleElement type="firstRowStripe" dxfId="76"/>
      <tableStyleElement type="secondRowStripe" dxfId="75"/>
    </tableStyle>
    <tableStyle name="APÊNDICE VII-style" pivot="0" count="4" xr9:uid="{00000000-0011-0000-FFFF-FFFF03000000}">
      <tableStyleElement type="headerRow" dxfId="74"/>
      <tableStyleElement type="totalRow" dxfId="73"/>
      <tableStyleElement type="firstRowStripe" dxfId="72"/>
      <tableStyleElement type="secondRowStripe" dxfId="71"/>
    </tableStyle>
    <tableStyle name="APÊNDICE IX-style" pivot="0" count="3" xr9:uid="{00000000-0011-0000-FFFF-FFFF04000000}">
      <tableStyleElement type="headerRow" dxfId="70"/>
      <tableStyleElement type="firstRowStripe" dxfId="69"/>
      <tableStyleElement type="secondRowStripe" dxfId="68"/>
    </tableStyle>
    <tableStyle name="APÊNDICE X-style" pivot="0" count="4" xr9:uid="{00000000-0011-0000-FFFF-FFFF05000000}">
      <tableStyleElement type="headerRow" dxfId="67"/>
      <tableStyleElement type="totalRow" dxfId="66"/>
      <tableStyleElement type="firstRowStripe" dxfId="65"/>
      <tableStyleElement type="secondRowStripe" dxfId="64"/>
    </tableStyle>
    <tableStyle name="APÊNDICE XIV-style" pivot="0" count="4" xr9:uid="{00000000-0011-0000-FFFF-FFFF06000000}">
      <tableStyleElement type="headerRow" dxfId="63"/>
      <tableStyleElement type="totalRow" dxfId="62"/>
      <tableStyleElement type="firstRowStripe" dxfId="61"/>
      <tableStyleElement type="secondRowStripe" dxfId="6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32" displayName="Table_132" ref="A2:O594" totalsRowCount="1" headerRowDxfId="59" dataDxfId="58" totalsRowDxfId="57">
  <autoFilter ref="A2:O593" xr:uid="{00000000-000C-0000-FFFF-FFFF00000000}"/>
  <tableColumns count="15">
    <tableColumn id="1" xr3:uid="{00000000-0010-0000-0000-000001000000}" name="item" totalsRowLabel="592" dataDxfId="56" totalsRowDxfId="55"/>
    <tableColumn id="2" xr3:uid="{00000000-0010-0000-0000-000002000000}" name="Rubrica" totalsRowLabel="PESSOA JURÍDICA - Serviços Bancários" dataDxfId="54" totalsRowDxfId="53"/>
    <tableColumn id="3" xr3:uid="{00000000-0010-0000-0000-000003000000}" name="Doc Bco" totalsRowLabel="890.661.200.436.510" dataDxfId="52" totalsRowDxfId="51"/>
    <tableColumn id="4" xr3:uid="{00000000-0010-0000-0000-000004000000}" name="Dia" totalsRowLabel="7" dataDxfId="50" totalsRowDxfId="49"/>
    <tableColumn id="5" xr3:uid="{00000000-0010-0000-0000-000005000000}" name="Mês" totalsRowLabel="MARÇO" dataDxfId="48" totalsRowDxfId="47"/>
    <tableColumn id="6" xr3:uid="{00000000-0010-0000-0000-000006000000}" name="Ano" totalsRowLabel="2025" dataDxfId="46" totalsRowDxfId="45"/>
    <tableColumn id="7" xr3:uid="{00000000-0010-0000-0000-000007000000}" name="Comp." dataDxfId="44" totalsRowDxfId="43"/>
    <tableColumn id="8" xr3:uid="{00000000-0010-0000-0000-000008000000}" name="NF/Recibo" totalsRowLabel="DÉBITO" dataDxfId="42" totalsRowDxfId="41"/>
    <tableColumn id="9" xr3:uid="{00000000-0010-0000-0000-000009000000}" name="Favorecido/Forn." totalsRowLabel="BANCO DO BRASIL" dataDxfId="40" totalsRowDxfId="39"/>
    <tableColumn id="10" xr3:uid="{00000000-0010-0000-0000-00000A000000}" name="Vínculo com o Projeto" totalsRowLabel="AGENTE FINANCEIRO" dataDxfId="38" totalsRowDxfId="37"/>
    <tableColumn id="11" xr3:uid="{00000000-0010-0000-0000-00000B000000}" name="OBSERVAÇÃO" dataDxfId="36" totalsRowDxfId="35"/>
    <tableColumn id="12" xr3:uid="{00000000-0010-0000-0000-00000C000000}" name="CPF/CNPJ" totalsRowLabel="00.000.000/0001-91" dataDxfId="34" totalsRowDxfId="33"/>
    <tableColumn id="13" xr3:uid="{00000000-0010-0000-0000-00000D000000}" name="Crédito" dataDxfId="32" totalsRowDxfId="31"/>
    <tableColumn id="14" xr3:uid="{00000000-0010-0000-0000-00000E000000}" name="Débito" totalsRowLabel=" 75,40 " dataDxfId="30" totalsRowDxfId="29"/>
    <tableColumn id="15" xr3:uid="{00000000-0010-0000-0000-00000F000000}" name="Saldo" totalsRowFunction="custom" dataDxfId="28" totalsRowDxfId="27">
      <calculatedColumnFormula>Table_132[[#This Row],[Crédito]]-Table_132[[#This Row],[Débito]]</calculatedColumnFormula>
      <totalsRowFormula>O593+Table_132[[#Totals],[Crédito]]-N594</totalsRowFormula>
    </tableColumn>
  </tableColumns>
  <tableStyleInfo name="APÊNDICE II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2:K520" totalsRowCount="1" headerRowDxfId="26" dataDxfId="24" totalsRowDxfId="22" headerRowBorderDxfId="25" tableBorderDxfId="23">
  <autoFilter ref="A2:K519" xr:uid="{00000000-000C-0000-FFFF-FFFF01000000}"/>
  <tableColumns count="11">
    <tableColumn id="1" xr3:uid="{00000000-0010-0000-0100-000001000000}" name="ITEM" dataDxfId="21" totalsRowDxfId="20"/>
    <tableColumn id="2" xr3:uid="{00000000-0010-0000-0100-000002000000}" name="RUBRICA" dataDxfId="19" totalsRowDxfId="18"/>
    <tableColumn id="12" xr3:uid="{26BCF87C-965B-46A8-BE39-EF6134E12217}" name="DIA" dataDxfId="17" totalsRowDxfId="16"/>
    <tableColumn id="3" xr3:uid="{00000000-0010-0000-0100-000003000000}" name="MÊS" dataDxfId="15" totalsRowDxfId="14"/>
    <tableColumn id="4" xr3:uid="{00000000-0010-0000-0100-000004000000}" name="ANO" dataDxfId="13" totalsRowDxfId="12"/>
    <tableColumn id="5" xr3:uid="{00000000-0010-0000-0100-000005000000}" name="NOTA FISCAL / RECIBO" dataDxfId="11" totalsRowDxfId="10"/>
    <tableColumn id="6" xr3:uid="{00000000-0010-0000-0100-000006000000}" name="FAVORECIDO" dataDxfId="9" totalsRowDxfId="8"/>
    <tableColumn id="7" xr3:uid="{00000000-0010-0000-0100-000007000000}" name="CPF/CNPJ" dataDxfId="7" totalsRowDxfId="6"/>
    <tableColumn id="8" xr3:uid="{00000000-0010-0000-0100-000008000000}" name="VÍNCULO COM PROJETO" dataDxfId="5" totalsRowDxfId="4"/>
    <tableColumn id="10" xr3:uid="{00000000-0010-0000-0100-00000A000000}" name="OBSERVAÇÃO" dataDxfId="3" totalsRowDxfId="2"/>
    <tableColumn id="11" xr3:uid="{00000000-0010-0000-0100-00000B000000}" name="VALOR (R$)" dataDxfId="1" totalsRowDxfId="0"/>
  </tableColumns>
  <tableStyleInfo name="APÊNDICE III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asadosdados.com.br/solucao/cnpj/wms-supermercados-do-brasil-ltda-9320976505307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asadosdados.com.br/solucao/cnpj/wms-supermercados-do-brasil-ltda-9320976505307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11"/>
  <sheetViews>
    <sheetView tabSelected="1" topLeftCell="A113" zoomScale="130" zoomScaleNormal="130" workbookViewId="0">
      <selection activeCell="A5" sqref="A5:XFD6"/>
    </sheetView>
  </sheetViews>
  <sheetFormatPr defaultColWidth="12.625" defaultRowHeight="13.5" x14ac:dyDescent="0.25"/>
  <cols>
    <col min="1" max="1" width="51" style="32" customWidth="1"/>
    <col min="2" max="2" width="15.875" style="32" customWidth="1"/>
    <col min="3" max="3" width="12.75" style="32" customWidth="1"/>
    <col min="4" max="4" width="18.25" style="32" customWidth="1"/>
    <col min="5" max="5" width="14.875" style="32" customWidth="1"/>
    <col min="6" max="6" width="90.875" style="32" bestFit="1" customWidth="1"/>
    <col min="7" max="7" width="12.375" style="32" bestFit="1" customWidth="1"/>
    <col min="8" max="9" width="8.625" style="32" customWidth="1"/>
    <col min="10" max="10" width="10.125" style="32" bestFit="1" customWidth="1"/>
    <col min="11" max="25" width="8.625" style="32" customWidth="1"/>
    <col min="26" max="16384" width="12.625" style="32"/>
  </cols>
  <sheetData>
    <row r="1" spans="1:7" ht="15" customHeight="1" x14ac:dyDescent="0.25">
      <c r="A1" s="358" t="s">
        <v>28</v>
      </c>
      <c r="B1" s="359"/>
      <c r="C1" s="359"/>
      <c r="D1" s="298"/>
      <c r="E1" s="299"/>
    </row>
    <row r="2" spans="1:7" ht="12.75" customHeight="1" x14ac:dyDescent="0.25">
      <c r="A2" s="300" t="s">
        <v>29</v>
      </c>
      <c r="B2" s="118"/>
      <c r="C2" s="118"/>
      <c r="E2" s="301"/>
    </row>
    <row r="3" spans="1:7" ht="12.75" customHeight="1" x14ac:dyDescent="0.25">
      <c r="A3" s="302" t="s">
        <v>203</v>
      </c>
      <c r="B3" s="119"/>
      <c r="C3" s="120"/>
      <c r="E3" s="301"/>
    </row>
    <row r="4" spans="1:7" ht="12.75" customHeight="1" x14ac:dyDescent="0.25">
      <c r="A4" s="302" t="s">
        <v>204</v>
      </c>
      <c r="B4" s="119"/>
      <c r="C4" s="120"/>
      <c r="E4" s="301"/>
    </row>
    <row r="5" spans="1:7" ht="12.75" customHeight="1" x14ac:dyDescent="0.25">
      <c r="A5" s="303" t="s">
        <v>30</v>
      </c>
      <c r="B5" s="304" t="s">
        <v>31</v>
      </c>
      <c r="C5" s="363" t="s">
        <v>31</v>
      </c>
      <c r="D5" s="364"/>
      <c r="E5" s="365"/>
    </row>
    <row r="6" spans="1:7" ht="24" customHeight="1" x14ac:dyDescent="0.25">
      <c r="A6" s="121" t="s">
        <v>0</v>
      </c>
      <c r="B6" s="142" t="s">
        <v>32</v>
      </c>
      <c r="C6" s="123" t="s">
        <v>331</v>
      </c>
      <c r="D6" s="123" t="s">
        <v>332</v>
      </c>
      <c r="E6" s="122" t="s">
        <v>420</v>
      </c>
    </row>
    <row r="7" spans="1:7" ht="12.75" customHeight="1" x14ac:dyDescent="0.25">
      <c r="A7" s="30" t="s">
        <v>33</v>
      </c>
      <c r="B7" s="124">
        <v>1155000</v>
      </c>
      <c r="C7" s="124">
        <v>711564</v>
      </c>
      <c r="D7" s="152">
        <v>201253.34</v>
      </c>
      <c r="E7" s="141">
        <f>C7+D7</f>
        <v>912817.34</v>
      </c>
      <c r="G7" s="153">
        <f>D7-201253.34</f>
        <v>0</v>
      </c>
    </row>
    <row r="8" spans="1:7" ht="12.75" customHeight="1" x14ac:dyDescent="0.25">
      <c r="A8" s="30" t="s">
        <v>34</v>
      </c>
      <c r="B8" s="124">
        <v>0</v>
      </c>
      <c r="C8" s="124">
        <v>0</v>
      </c>
      <c r="D8" s="124">
        <v>0</v>
      </c>
      <c r="E8" s="141">
        <f t="shared" ref="E8" si="0">C8+D8</f>
        <v>0</v>
      </c>
    </row>
    <row r="9" spans="1:7" ht="12.75" customHeight="1" x14ac:dyDescent="0.25">
      <c r="A9" s="30" t="s">
        <v>519</v>
      </c>
      <c r="B9" s="124">
        <v>0</v>
      </c>
      <c r="C9" s="124">
        <v>429.31</v>
      </c>
      <c r="D9" s="270">
        <v>14176.7</v>
      </c>
      <c r="E9" s="141">
        <f>14322.65+' RENde FACIL'!G25</f>
        <v>14371.305</v>
      </c>
    </row>
    <row r="10" spans="1:7" ht="12.75" customHeight="1" x14ac:dyDescent="0.25">
      <c r="A10" s="125" t="s">
        <v>35</v>
      </c>
      <c r="B10" s="126">
        <f>SUM(B7:B9)</f>
        <v>1155000</v>
      </c>
      <c r="C10" s="126">
        <f>SUM(C7:C9)</f>
        <v>711993.31</v>
      </c>
      <c r="D10" s="126">
        <f>SUM(D7:D9)</f>
        <v>215430.04</v>
      </c>
      <c r="E10" s="126">
        <f>SUM(E7:E9)</f>
        <v>927188.64500000002</v>
      </c>
      <c r="G10" s="127"/>
    </row>
    <row r="11" spans="1:7" ht="25.5" customHeight="1" x14ac:dyDescent="0.25">
      <c r="A11" s="121" t="s">
        <v>36</v>
      </c>
      <c r="B11" s="142" t="s">
        <v>32</v>
      </c>
      <c r="C11" s="123" t="s">
        <v>331</v>
      </c>
      <c r="D11" s="123" t="s">
        <v>517</v>
      </c>
      <c r="E11" s="122" t="s">
        <v>420</v>
      </c>
    </row>
    <row r="12" spans="1:7" ht="12.75" customHeight="1" x14ac:dyDescent="0.25">
      <c r="A12" s="360" t="s">
        <v>37</v>
      </c>
      <c r="B12" s="361"/>
      <c r="C12" s="361"/>
      <c r="D12" s="361"/>
      <c r="E12" s="362"/>
    </row>
    <row r="13" spans="1:7" ht="12" customHeight="1" x14ac:dyDescent="0.25">
      <c r="A13" s="30" t="s">
        <v>38</v>
      </c>
      <c r="B13" s="128">
        <v>0</v>
      </c>
      <c r="C13" s="128">
        <v>0</v>
      </c>
      <c r="D13" s="128">
        <v>0</v>
      </c>
      <c r="E13" s="128">
        <v>0</v>
      </c>
      <c r="G13" s="127"/>
    </row>
    <row r="14" spans="1:7" ht="12.75" hidden="1" customHeight="1" x14ac:dyDescent="0.25">
      <c r="A14" s="30" t="s">
        <v>39</v>
      </c>
      <c r="B14" s="124">
        <v>0</v>
      </c>
      <c r="C14" s="124">
        <v>0</v>
      </c>
      <c r="D14" s="30"/>
      <c r="E14" s="30"/>
    </row>
    <row r="15" spans="1:7" ht="12.75" hidden="1" customHeight="1" x14ac:dyDescent="0.25">
      <c r="A15" s="30" t="s">
        <v>40</v>
      </c>
      <c r="B15" s="124">
        <v>0</v>
      </c>
      <c r="C15" s="124">
        <v>0</v>
      </c>
      <c r="D15" s="30"/>
      <c r="E15" s="30"/>
    </row>
    <row r="16" spans="1:7" ht="12.75" customHeight="1" x14ac:dyDescent="0.25">
      <c r="A16" s="30" t="s">
        <v>41</v>
      </c>
      <c r="B16" s="124">
        <v>0</v>
      </c>
      <c r="C16" s="124">
        <v>0</v>
      </c>
      <c r="D16" s="128">
        <v>0</v>
      </c>
      <c r="E16" s="128">
        <v>0</v>
      </c>
    </row>
    <row r="17" spans="1:7" ht="12.75" customHeight="1" x14ac:dyDescent="0.25">
      <c r="A17" s="125" t="s">
        <v>42</v>
      </c>
      <c r="B17" s="126">
        <f>SUM(B13:B16)</f>
        <v>0</v>
      </c>
      <c r="C17" s="126">
        <f>SUM(C13:C16)</f>
        <v>0</v>
      </c>
      <c r="D17" s="126">
        <f t="shared" ref="D17:E17" si="1">SUM(D14:D16)</f>
        <v>0</v>
      </c>
      <c r="E17" s="126">
        <f t="shared" si="1"/>
        <v>0</v>
      </c>
    </row>
    <row r="18" spans="1:7" ht="12.75" customHeight="1" x14ac:dyDescent="0.25">
      <c r="A18" s="360" t="s">
        <v>43</v>
      </c>
      <c r="B18" s="361"/>
      <c r="C18" s="361"/>
      <c r="D18" s="361"/>
      <c r="E18" s="362"/>
    </row>
    <row r="19" spans="1:7" ht="12" customHeight="1" x14ac:dyDescent="0.25">
      <c r="A19" s="30" t="s">
        <v>44</v>
      </c>
      <c r="B19" s="128">
        <v>0</v>
      </c>
      <c r="C19" s="124">
        <v>0</v>
      </c>
      <c r="D19" s="128">
        <v>0</v>
      </c>
      <c r="E19" s="128">
        <v>0</v>
      </c>
    </row>
    <row r="20" spans="1:7" ht="12" customHeight="1" x14ac:dyDescent="0.25">
      <c r="A20" s="30" t="s">
        <v>45</v>
      </c>
      <c r="B20" s="128">
        <v>0</v>
      </c>
      <c r="C20" s="124">
        <v>0</v>
      </c>
      <c r="D20" s="128">
        <v>0</v>
      </c>
      <c r="E20" s="128">
        <v>0</v>
      </c>
    </row>
    <row r="21" spans="1:7" ht="12" customHeight="1" x14ac:dyDescent="0.25">
      <c r="A21" s="30" t="s">
        <v>46</v>
      </c>
      <c r="B21" s="128">
        <v>0</v>
      </c>
      <c r="C21" s="124">
        <v>0</v>
      </c>
      <c r="D21" s="128">
        <v>0</v>
      </c>
      <c r="E21" s="128">
        <v>0</v>
      </c>
    </row>
    <row r="22" spans="1:7" x14ac:dyDescent="0.25">
      <c r="A22" s="125" t="s">
        <v>47</v>
      </c>
      <c r="B22" s="126">
        <f>SUM(B19:B21)</f>
        <v>0</v>
      </c>
      <c r="C22" s="126">
        <f>SUM(C19:C21)</f>
        <v>0</v>
      </c>
      <c r="D22" s="126">
        <f t="shared" ref="D22:E22" si="2">SUM(D19:D21)</f>
        <v>0</v>
      </c>
      <c r="E22" s="126">
        <f t="shared" si="2"/>
        <v>0</v>
      </c>
    </row>
    <row r="23" spans="1:7" x14ac:dyDescent="0.25">
      <c r="A23" s="360" t="s">
        <v>48</v>
      </c>
      <c r="B23" s="361"/>
      <c r="C23" s="361"/>
      <c r="D23" s="361"/>
      <c r="E23" s="362"/>
      <c r="G23" s="127"/>
    </row>
    <row r="24" spans="1:7" ht="12.75" customHeight="1" x14ac:dyDescent="0.25">
      <c r="A24" s="129" t="s">
        <v>49</v>
      </c>
      <c r="B24" s="130">
        <v>0</v>
      </c>
      <c r="C24" s="130">
        <v>0</v>
      </c>
      <c r="D24" s="130">
        <v>0</v>
      </c>
      <c r="E24" s="130">
        <v>0</v>
      </c>
    </row>
    <row r="25" spans="1:7" x14ac:dyDescent="0.25">
      <c r="A25" s="131" t="s">
        <v>520</v>
      </c>
      <c r="B25" s="124">
        <v>0</v>
      </c>
      <c r="C25" s="124">
        <v>0</v>
      </c>
      <c r="D25" s="128">
        <v>0</v>
      </c>
      <c r="E25" s="128">
        <v>0</v>
      </c>
    </row>
    <row r="26" spans="1:7" ht="12.75" customHeight="1" x14ac:dyDescent="0.25">
      <c r="A26" s="129" t="s">
        <v>50</v>
      </c>
      <c r="B26" s="130">
        <v>0</v>
      </c>
      <c r="C26" s="130">
        <v>0</v>
      </c>
      <c r="D26" s="130">
        <v>0</v>
      </c>
      <c r="E26" s="130">
        <v>0</v>
      </c>
    </row>
    <row r="27" spans="1:7" x14ac:dyDescent="0.25">
      <c r="A27" s="131" t="s">
        <v>51</v>
      </c>
      <c r="B27" s="124">
        <v>0</v>
      </c>
      <c r="C27" s="124">
        <v>0</v>
      </c>
      <c r="D27" s="128">
        <v>0</v>
      </c>
      <c r="E27" s="128">
        <v>0</v>
      </c>
    </row>
    <row r="28" spans="1:7" x14ac:dyDescent="0.25">
      <c r="A28" s="131" t="s">
        <v>52</v>
      </c>
      <c r="B28" s="124">
        <v>0</v>
      </c>
      <c r="C28" s="124">
        <v>0</v>
      </c>
      <c r="D28" s="128">
        <v>0</v>
      </c>
      <c r="E28" s="128">
        <v>0</v>
      </c>
    </row>
    <row r="29" spans="1:7" x14ac:dyDescent="0.25">
      <c r="A29" s="131" t="s">
        <v>53</v>
      </c>
      <c r="B29" s="124">
        <v>0</v>
      </c>
      <c r="C29" s="124">
        <v>0</v>
      </c>
      <c r="D29" s="128">
        <v>0</v>
      </c>
      <c r="E29" s="128">
        <v>0</v>
      </c>
    </row>
    <row r="30" spans="1:7" x14ac:dyDescent="0.25">
      <c r="A30" s="131" t="s">
        <v>54</v>
      </c>
      <c r="B30" s="124">
        <v>0</v>
      </c>
      <c r="C30" s="124">
        <v>0</v>
      </c>
      <c r="D30" s="128">
        <v>0</v>
      </c>
      <c r="E30" s="128">
        <v>0</v>
      </c>
    </row>
    <row r="31" spans="1:7" ht="12.75" customHeight="1" x14ac:dyDescent="0.25">
      <c r="A31" s="125" t="s">
        <v>55</v>
      </c>
      <c r="B31" s="126">
        <f>SUM(B25,B27:B30)</f>
        <v>0</v>
      </c>
      <c r="C31" s="126">
        <f t="shared" ref="C31:E31" si="3">SUM(C25,C27:C30)</f>
        <v>0</v>
      </c>
      <c r="D31" s="126">
        <f t="shared" si="3"/>
        <v>0</v>
      </c>
      <c r="E31" s="126">
        <f t="shared" si="3"/>
        <v>0</v>
      </c>
    </row>
    <row r="32" spans="1:7" ht="12.75" customHeight="1" x14ac:dyDescent="0.25">
      <c r="A32" s="381" t="s">
        <v>56</v>
      </c>
      <c r="B32" s="382"/>
      <c r="C32" s="382"/>
      <c r="D32" s="382"/>
      <c r="E32" s="383"/>
    </row>
    <row r="33" spans="1:6" x14ac:dyDescent="0.25">
      <c r="A33" s="30" t="s">
        <v>57</v>
      </c>
      <c r="B33" s="128">
        <v>0</v>
      </c>
      <c r="C33" s="128">
        <v>0</v>
      </c>
      <c r="D33" s="128">
        <v>0</v>
      </c>
      <c r="E33" s="128">
        <v>0</v>
      </c>
    </row>
    <row r="34" spans="1:6" x14ac:dyDescent="0.25">
      <c r="A34" s="30" t="s">
        <v>58</v>
      </c>
      <c r="B34" s="128">
        <v>0</v>
      </c>
      <c r="C34" s="128">
        <v>159.01</v>
      </c>
      <c r="D34" s="158">
        <v>698.75</v>
      </c>
      <c r="E34" s="141">
        <f>C34+D34</f>
        <v>857.76</v>
      </c>
    </row>
    <row r="35" spans="1:6" x14ac:dyDescent="0.25">
      <c r="A35" s="30" t="s">
        <v>59</v>
      </c>
      <c r="B35" s="128">
        <v>0</v>
      </c>
      <c r="C35" s="128">
        <v>0</v>
      </c>
      <c r="D35" s="128">
        <v>0</v>
      </c>
      <c r="E35" s="128">
        <v>0</v>
      </c>
    </row>
    <row r="36" spans="1:6" x14ac:dyDescent="0.25">
      <c r="A36" s="30" t="s">
        <v>60</v>
      </c>
      <c r="B36" s="128">
        <v>800</v>
      </c>
      <c r="C36" s="128">
        <v>1337.9</v>
      </c>
      <c r="D36" s="158">
        <v>303.89</v>
      </c>
      <c r="E36" s="141">
        <f>C36+D36</f>
        <v>1641.79</v>
      </c>
    </row>
    <row r="37" spans="1:6" x14ac:dyDescent="0.25">
      <c r="A37" s="30" t="s">
        <v>61</v>
      </c>
      <c r="B37" s="128">
        <v>0</v>
      </c>
      <c r="C37" s="128">
        <v>0</v>
      </c>
      <c r="D37" s="128">
        <v>946.8</v>
      </c>
      <c r="E37" s="128">
        <f>D37</f>
        <v>946.8</v>
      </c>
    </row>
    <row r="38" spans="1:6" x14ac:dyDescent="0.25">
      <c r="A38" s="30" t="s">
        <v>62</v>
      </c>
      <c r="B38" s="128">
        <v>0</v>
      </c>
      <c r="C38" s="128">
        <v>0</v>
      </c>
      <c r="D38" s="128">
        <v>0</v>
      </c>
      <c r="E38" s="128">
        <v>0</v>
      </c>
    </row>
    <row r="39" spans="1:6" x14ac:dyDescent="0.25">
      <c r="A39" s="30" t="s">
        <v>63</v>
      </c>
      <c r="B39" s="128">
        <v>0</v>
      </c>
      <c r="C39" s="128">
        <v>0</v>
      </c>
      <c r="D39" s="128">
        <v>0</v>
      </c>
      <c r="E39" s="128">
        <v>0</v>
      </c>
    </row>
    <row r="40" spans="1:6" x14ac:dyDescent="0.25">
      <c r="A40" s="30" t="s">
        <v>64</v>
      </c>
      <c r="B40" s="128">
        <v>0</v>
      </c>
      <c r="C40" s="128">
        <v>0</v>
      </c>
      <c r="D40" s="128">
        <v>0</v>
      </c>
      <c r="E40" s="128">
        <v>0</v>
      </c>
    </row>
    <row r="41" spans="1:6" x14ac:dyDescent="0.25">
      <c r="A41" s="30" t="s">
        <v>65</v>
      </c>
      <c r="B41" s="128">
        <v>1000</v>
      </c>
      <c r="C41" s="133">
        <v>0</v>
      </c>
      <c r="D41" s="158">
        <f>1532.89-303.89</f>
        <v>1229</v>
      </c>
      <c r="E41" s="141">
        <f>C41+D41</f>
        <v>1229</v>
      </c>
    </row>
    <row r="42" spans="1:6" x14ac:dyDescent="0.25">
      <c r="A42" s="30" t="s">
        <v>422</v>
      </c>
      <c r="B42" s="128">
        <v>0</v>
      </c>
      <c r="C42" s="128">
        <v>0</v>
      </c>
      <c r="D42" s="158">
        <v>444.97</v>
      </c>
      <c r="E42" s="141">
        <f>C42+D42</f>
        <v>444.97</v>
      </c>
    </row>
    <row r="43" spans="1:6" x14ac:dyDescent="0.25">
      <c r="A43" s="30" t="s">
        <v>423</v>
      </c>
      <c r="B43" s="133">
        <v>800</v>
      </c>
      <c r="C43" s="128">
        <v>2092.54</v>
      </c>
      <c r="D43" s="158">
        <f>231.4</f>
        <v>231.4</v>
      </c>
      <c r="E43" s="141">
        <f>C43+D43</f>
        <v>2323.94</v>
      </c>
      <c r="F43" s="350"/>
    </row>
    <row r="44" spans="1:6" ht="12.75" customHeight="1" x14ac:dyDescent="0.25">
      <c r="A44" s="126" t="s">
        <v>66</v>
      </c>
      <c r="B44" s="126">
        <f>SUM(B33:B43)</f>
        <v>2600</v>
      </c>
      <c r="C44" s="134">
        <f>SUM(C33:C43)</f>
        <v>3589.45</v>
      </c>
      <c r="D44" s="134">
        <f>SUM(D33:D43)</f>
        <v>3854.81</v>
      </c>
      <c r="E44" s="134">
        <f>C44+D44</f>
        <v>7444.26</v>
      </c>
    </row>
    <row r="45" spans="1:6" ht="12.75" customHeight="1" x14ac:dyDescent="0.25">
      <c r="A45" s="357" t="s">
        <v>67</v>
      </c>
      <c r="B45" s="356"/>
      <c r="C45" s="356"/>
      <c r="D45" s="30"/>
      <c r="E45" s="30"/>
    </row>
    <row r="46" spans="1:6" ht="12.75" customHeight="1" x14ac:dyDescent="0.25">
      <c r="A46" s="31" t="s">
        <v>68</v>
      </c>
      <c r="B46" s="124">
        <v>4000</v>
      </c>
      <c r="C46" s="124">
        <v>8098.12</v>
      </c>
      <c r="D46" s="128">
        <v>0</v>
      </c>
      <c r="E46" s="141">
        <f t="shared" ref="E46:E47" si="4">C46+D46</f>
        <v>8098.12</v>
      </c>
    </row>
    <row r="47" spans="1:6" ht="12.75" customHeight="1" x14ac:dyDescent="0.25">
      <c r="A47" s="31" t="s">
        <v>69</v>
      </c>
      <c r="B47" s="128">
        <v>0</v>
      </c>
      <c r="C47" s="124">
        <v>0</v>
      </c>
      <c r="D47" s="128">
        <v>0</v>
      </c>
      <c r="E47" s="141">
        <f t="shared" si="4"/>
        <v>0</v>
      </c>
    </row>
    <row r="48" spans="1:6" ht="12.75" customHeight="1" x14ac:dyDescent="0.25">
      <c r="A48" s="125" t="s">
        <v>70</v>
      </c>
      <c r="B48" s="126">
        <f>SUM(B46:B47)</f>
        <v>4000</v>
      </c>
      <c r="C48" s="126">
        <f>SUM(C46:C47)</f>
        <v>8098.12</v>
      </c>
      <c r="D48" s="154">
        <v>0</v>
      </c>
      <c r="E48" s="134">
        <f>SUM(E46:E47)</f>
        <v>8098.12</v>
      </c>
    </row>
    <row r="49" spans="1:7" ht="12.75" customHeight="1" x14ac:dyDescent="0.25">
      <c r="A49" s="381" t="s">
        <v>71</v>
      </c>
      <c r="B49" s="382"/>
      <c r="C49" s="382"/>
      <c r="D49" s="382"/>
      <c r="E49" s="383"/>
    </row>
    <row r="50" spans="1:7" ht="12.75" customHeight="1" x14ac:dyDescent="0.25">
      <c r="A50" s="30" t="s">
        <v>72</v>
      </c>
      <c r="B50" s="124">
        <v>0</v>
      </c>
      <c r="C50" s="124">
        <v>0</v>
      </c>
      <c r="D50" s="124">
        <v>0</v>
      </c>
      <c r="E50" s="124">
        <v>0</v>
      </c>
    </row>
    <row r="51" spans="1:7" ht="12.75" customHeight="1" x14ac:dyDescent="0.25">
      <c r="A51" s="30" t="s">
        <v>73</v>
      </c>
      <c r="B51" s="124">
        <v>0</v>
      </c>
      <c r="C51" s="124">
        <v>0</v>
      </c>
      <c r="D51" s="124">
        <v>0</v>
      </c>
      <c r="E51" s="124">
        <v>0</v>
      </c>
    </row>
    <row r="52" spans="1:7" ht="12.75" customHeight="1" x14ac:dyDescent="0.25">
      <c r="A52" s="30" t="s">
        <v>74</v>
      </c>
      <c r="B52" s="124">
        <v>0</v>
      </c>
      <c r="C52" s="124">
        <v>0</v>
      </c>
      <c r="D52" s="124">
        <v>0</v>
      </c>
      <c r="E52" s="124">
        <v>0</v>
      </c>
    </row>
    <row r="53" spans="1:7" ht="12.75" customHeight="1" x14ac:dyDescent="0.25">
      <c r="A53" s="30" t="s">
        <v>75</v>
      </c>
      <c r="B53" s="124">
        <v>0</v>
      </c>
      <c r="C53" s="124">
        <v>0</v>
      </c>
      <c r="D53" s="124">
        <v>0</v>
      </c>
      <c r="E53" s="124">
        <v>0</v>
      </c>
    </row>
    <row r="54" spans="1:7" ht="12.75" customHeight="1" x14ac:dyDescent="0.25">
      <c r="A54" s="125" t="s">
        <v>76</v>
      </c>
      <c r="B54" s="126">
        <f>SUM(B50:B53)</f>
        <v>0</v>
      </c>
      <c r="C54" s="126">
        <f>SUM(C50:C53)</f>
        <v>0</v>
      </c>
      <c r="D54" s="126">
        <f t="shared" ref="D54:E54" si="5">SUM(D51:D53)</f>
        <v>0</v>
      </c>
      <c r="E54" s="126">
        <f t="shared" si="5"/>
        <v>0</v>
      </c>
    </row>
    <row r="55" spans="1:7" ht="12.75" customHeight="1" x14ac:dyDescent="0.25">
      <c r="A55" s="384" t="s">
        <v>77</v>
      </c>
      <c r="B55" s="385"/>
      <c r="C55" s="385"/>
      <c r="D55" s="385"/>
      <c r="E55" s="386"/>
    </row>
    <row r="56" spans="1:7" ht="12.75" customHeight="1" x14ac:dyDescent="0.25">
      <c r="A56" s="30" t="s">
        <v>152</v>
      </c>
      <c r="B56" s="124">
        <v>168000</v>
      </c>
      <c r="C56" s="124">
        <v>62239.28</v>
      </c>
      <c r="D56" s="158">
        <v>40186.9</v>
      </c>
      <c r="E56" s="141">
        <f t="shared" ref="E56:E62" si="6">C56+D56</f>
        <v>102426.18</v>
      </c>
    </row>
    <row r="57" spans="1:7" ht="12.75" customHeight="1" x14ac:dyDescent="0.25">
      <c r="A57" s="30" t="s">
        <v>153</v>
      </c>
      <c r="B57" s="124">
        <v>170520</v>
      </c>
      <c r="C57" s="124">
        <v>97625.44</v>
      </c>
      <c r="D57" s="124">
        <v>0</v>
      </c>
      <c r="E57" s="141">
        <f t="shared" si="6"/>
        <v>97625.44</v>
      </c>
    </row>
    <row r="58" spans="1:7" ht="12.75" customHeight="1" x14ac:dyDescent="0.25">
      <c r="A58" s="30" t="s">
        <v>218</v>
      </c>
      <c r="B58" s="124">
        <v>179400</v>
      </c>
      <c r="C58" s="124">
        <v>56254.23</v>
      </c>
      <c r="D58" s="158">
        <v>121908.32</v>
      </c>
      <c r="E58" s="141">
        <f t="shared" si="6"/>
        <v>178162.55000000002</v>
      </c>
      <c r="G58" s="127"/>
    </row>
    <row r="59" spans="1:7" ht="12.75" customHeight="1" x14ac:dyDescent="0.25">
      <c r="A59" s="30" t="s">
        <v>154</v>
      </c>
      <c r="B59" s="124">
        <f>8000+2000+36000+5000</f>
        <v>51000</v>
      </c>
      <c r="C59" s="124">
        <v>10920</v>
      </c>
      <c r="D59" s="158">
        <v>10460</v>
      </c>
      <c r="E59" s="141">
        <f t="shared" si="6"/>
        <v>21380</v>
      </c>
    </row>
    <row r="60" spans="1:7" ht="12.75" customHeight="1" x14ac:dyDescent="0.25">
      <c r="A60" s="30" t="s">
        <v>328</v>
      </c>
      <c r="B60" s="124">
        <v>0</v>
      </c>
      <c r="C60" s="124">
        <v>0</v>
      </c>
      <c r="D60" s="158">
        <v>11841.8</v>
      </c>
      <c r="E60" s="141">
        <f t="shared" si="6"/>
        <v>11841.8</v>
      </c>
    </row>
    <row r="61" spans="1:7" ht="12.75" customHeight="1" x14ac:dyDescent="0.25">
      <c r="A61" s="30" t="s">
        <v>329</v>
      </c>
      <c r="B61" s="124">
        <v>0</v>
      </c>
      <c r="C61" s="124">
        <v>0</v>
      </c>
      <c r="D61" s="124">
        <v>0</v>
      </c>
      <c r="E61" s="141">
        <f t="shared" si="6"/>
        <v>0</v>
      </c>
      <c r="G61" s="127"/>
    </row>
    <row r="62" spans="1:7" ht="12.75" customHeight="1" x14ac:dyDescent="0.25">
      <c r="A62" s="30" t="s">
        <v>330</v>
      </c>
      <c r="B62" s="124">
        <f>1600+19200+5000</f>
        <v>25800</v>
      </c>
      <c r="C62" s="155">
        <v>41747.68</v>
      </c>
      <c r="D62" s="158">
        <v>6856.8</v>
      </c>
      <c r="E62" s="141">
        <f t="shared" si="6"/>
        <v>48604.480000000003</v>
      </c>
    </row>
    <row r="63" spans="1:7" ht="12.75" customHeight="1" x14ac:dyDescent="0.25">
      <c r="A63" s="30" t="s">
        <v>474</v>
      </c>
      <c r="B63" s="124">
        <v>0</v>
      </c>
      <c r="C63" s="124">
        <v>69359.009999999995</v>
      </c>
      <c r="D63" s="158">
        <f>7905.04+25944.43+27022.27</f>
        <v>60871.740000000005</v>
      </c>
      <c r="E63" s="141">
        <f>C63+D63</f>
        <v>130230.75</v>
      </c>
      <c r="G63" s="127"/>
    </row>
    <row r="64" spans="1:7" ht="12.75" customHeight="1" x14ac:dyDescent="0.25">
      <c r="A64" s="125" t="s">
        <v>78</v>
      </c>
      <c r="B64" s="126">
        <f>SUM(B56:B63)</f>
        <v>594720</v>
      </c>
      <c r="C64" s="126">
        <f>SUM(C56:C63)</f>
        <v>338145.64</v>
      </c>
      <c r="D64" s="126">
        <f>SUM(D56:D63)</f>
        <v>252125.56</v>
      </c>
      <c r="E64" s="138">
        <f>D64+C64</f>
        <v>590271.19999999995</v>
      </c>
      <c r="G64" s="127"/>
    </row>
    <row r="65" spans="1:7" ht="12.75" customHeight="1" x14ac:dyDescent="0.25">
      <c r="A65" s="381" t="s">
        <v>79</v>
      </c>
      <c r="B65" s="382"/>
      <c r="C65" s="382"/>
      <c r="D65" s="382"/>
      <c r="E65" s="383"/>
      <c r="G65" s="127"/>
    </row>
    <row r="66" spans="1:7" ht="12.75" customHeight="1" x14ac:dyDescent="0.25">
      <c r="A66" s="31" t="s">
        <v>80</v>
      </c>
      <c r="B66" s="124">
        <v>95811.97</v>
      </c>
      <c r="C66" s="124">
        <v>67459.88</v>
      </c>
      <c r="D66" s="158">
        <v>29691.15</v>
      </c>
      <c r="E66" s="141">
        <f>C66+D66</f>
        <v>97151.03</v>
      </c>
    </row>
    <row r="67" spans="1:7" ht="12.75" customHeight="1" x14ac:dyDescent="0.25">
      <c r="A67" s="31" t="s">
        <v>219</v>
      </c>
      <c r="B67" s="124">
        <v>4000</v>
      </c>
      <c r="C67" s="124">
        <v>7704.9</v>
      </c>
      <c r="D67" s="158">
        <v>2644.98</v>
      </c>
      <c r="E67" s="141">
        <f>C67+D67</f>
        <v>10349.879999999999</v>
      </c>
    </row>
    <row r="68" spans="1:7" ht="12.75" customHeight="1" x14ac:dyDescent="0.25">
      <c r="A68" s="31" t="s">
        <v>81</v>
      </c>
      <c r="B68" s="124">
        <v>0</v>
      </c>
      <c r="C68" s="124">
        <v>0</v>
      </c>
      <c r="D68" s="124">
        <v>0</v>
      </c>
      <c r="E68" s="124">
        <v>0</v>
      </c>
      <c r="G68" s="127"/>
    </row>
    <row r="69" spans="1:7" ht="12.75" customHeight="1" x14ac:dyDescent="0.25">
      <c r="A69" s="31" t="s">
        <v>82</v>
      </c>
      <c r="B69" s="124">
        <v>1000</v>
      </c>
      <c r="C69" s="124">
        <v>7033.5</v>
      </c>
      <c r="D69" s="124">
        <v>0</v>
      </c>
      <c r="E69" s="141">
        <f t="shared" ref="E69:E83" si="7">C69+D69</f>
        <v>7033.5</v>
      </c>
      <c r="G69" s="127"/>
    </row>
    <row r="70" spans="1:7" ht="12.75" customHeight="1" x14ac:dyDescent="0.25">
      <c r="A70" s="31" t="s">
        <v>83</v>
      </c>
      <c r="B70" s="124">
        <v>0</v>
      </c>
      <c r="C70" s="124">
        <v>0</v>
      </c>
      <c r="D70" s="124">
        <v>0</v>
      </c>
      <c r="E70" s="141">
        <f t="shared" si="7"/>
        <v>0</v>
      </c>
    </row>
    <row r="71" spans="1:7" ht="12.75" customHeight="1" x14ac:dyDescent="0.25">
      <c r="A71" s="31" t="s">
        <v>84</v>
      </c>
      <c r="B71" s="124">
        <v>1500</v>
      </c>
      <c r="C71" s="124">
        <v>2337.15</v>
      </c>
      <c r="D71" s="158">
        <f>6083.88-2203.35</f>
        <v>3880.53</v>
      </c>
      <c r="E71" s="141">
        <f t="shared" si="7"/>
        <v>6217.68</v>
      </c>
    </row>
    <row r="72" spans="1:7" ht="12.75" customHeight="1" x14ac:dyDescent="0.25">
      <c r="A72" s="31" t="s">
        <v>85</v>
      </c>
      <c r="B72" s="124">
        <v>0</v>
      </c>
      <c r="C72" s="124">
        <v>550</v>
      </c>
      <c r="D72" s="124">
        <v>0</v>
      </c>
      <c r="E72" s="141">
        <f t="shared" si="7"/>
        <v>550</v>
      </c>
    </row>
    <row r="73" spans="1:7" ht="12.75" customHeight="1" x14ac:dyDescent="0.25">
      <c r="A73" s="31" t="s">
        <v>86</v>
      </c>
      <c r="B73" s="124">
        <v>0</v>
      </c>
      <c r="C73" s="124">
        <v>0</v>
      </c>
      <c r="D73" s="124">
        <v>0</v>
      </c>
      <c r="E73" s="141">
        <f t="shared" si="7"/>
        <v>0</v>
      </c>
    </row>
    <row r="74" spans="1:7" ht="12.75" customHeight="1" x14ac:dyDescent="0.25">
      <c r="A74" s="31" t="s">
        <v>87</v>
      </c>
      <c r="B74" s="124">
        <v>5000</v>
      </c>
      <c r="C74" s="124">
        <v>2867.74</v>
      </c>
      <c r="D74" s="124">
        <v>0</v>
      </c>
      <c r="E74" s="141">
        <f t="shared" si="7"/>
        <v>2867.74</v>
      </c>
    </row>
    <row r="75" spans="1:7" ht="12.75" customHeight="1" x14ac:dyDescent="0.25">
      <c r="A75" s="31" t="s">
        <v>426</v>
      </c>
      <c r="B75" s="124">
        <v>5000</v>
      </c>
      <c r="C75" s="124">
        <v>682</v>
      </c>
      <c r="D75" s="158">
        <v>5385</v>
      </c>
      <c r="E75" s="141">
        <f t="shared" si="7"/>
        <v>6067</v>
      </c>
      <c r="G75" s="127"/>
    </row>
    <row r="76" spans="1:7" ht="12.75" customHeight="1" x14ac:dyDescent="0.25">
      <c r="A76" s="31" t="s">
        <v>155</v>
      </c>
      <c r="B76" s="124">
        <v>4000</v>
      </c>
      <c r="C76" s="124">
        <v>0</v>
      </c>
      <c r="D76" s="124">
        <v>0</v>
      </c>
      <c r="E76" s="141">
        <f t="shared" si="7"/>
        <v>0</v>
      </c>
    </row>
    <row r="77" spans="1:7" ht="12.75" customHeight="1" x14ac:dyDescent="0.25">
      <c r="A77" s="31" t="s">
        <v>156</v>
      </c>
      <c r="B77" s="124">
        <v>5000</v>
      </c>
      <c r="C77" s="124">
        <v>3000</v>
      </c>
      <c r="D77" s="158">
        <v>4000</v>
      </c>
      <c r="E77" s="141">
        <f t="shared" si="7"/>
        <v>7000</v>
      </c>
    </row>
    <row r="78" spans="1:7" ht="12.75" customHeight="1" x14ac:dyDescent="0.25">
      <c r="A78" s="31" t="s">
        <v>157</v>
      </c>
      <c r="B78" s="124">
        <v>5000</v>
      </c>
      <c r="C78" s="124">
        <v>7000</v>
      </c>
      <c r="D78" s="124">
        <v>0</v>
      </c>
      <c r="E78" s="141">
        <f t="shared" si="7"/>
        <v>7000</v>
      </c>
    </row>
    <row r="79" spans="1:7" ht="12.75" customHeight="1" x14ac:dyDescent="0.25">
      <c r="A79" s="31" t="s">
        <v>158</v>
      </c>
      <c r="B79" s="124">
        <v>800</v>
      </c>
      <c r="C79" s="124">
        <v>0</v>
      </c>
      <c r="D79" s="124">
        <v>0</v>
      </c>
      <c r="E79" s="141">
        <f t="shared" si="7"/>
        <v>0</v>
      </c>
    </row>
    <row r="80" spans="1:7" ht="12.75" customHeight="1" x14ac:dyDescent="0.25">
      <c r="A80" s="31" t="s">
        <v>159</v>
      </c>
      <c r="B80" s="124">
        <v>705</v>
      </c>
      <c r="C80" s="124">
        <v>0</v>
      </c>
      <c r="D80" s="124">
        <v>0</v>
      </c>
      <c r="E80" s="141">
        <f t="shared" si="7"/>
        <v>0</v>
      </c>
    </row>
    <row r="81" spans="1:5" ht="12.75" customHeight="1" x14ac:dyDescent="0.25">
      <c r="A81" s="31" t="s">
        <v>425</v>
      </c>
      <c r="B81" s="124">
        <v>0</v>
      </c>
      <c r="C81" s="124">
        <v>0</v>
      </c>
      <c r="D81" s="124">
        <v>925.15</v>
      </c>
      <c r="E81" s="141">
        <f t="shared" si="7"/>
        <v>925.15</v>
      </c>
    </row>
    <row r="82" spans="1:5" ht="12.75" customHeight="1" x14ac:dyDescent="0.25">
      <c r="A82" s="31" t="s">
        <v>478</v>
      </c>
      <c r="B82" s="124">
        <v>0</v>
      </c>
      <c r="C82" s="124">
        <v>1523.02</v>
      </c>
      <c r="D82" s="158">
        <f>898.8+75.4</f>
        <v>974.19999999999993</v>
      </c>
      <c r="E82" s="141">
        <f t="shared" si="7"/>
        <v>2497.2199999999998</v>
      </c>
    </row>
    <row r="83" spans="1:5" ht="12.75" customHeight="1" x14ac:dyDescent="0.25">
      <c r="A83" s="31" t="s">
        <v>479</v>
      </c>
      <c r="B83" s="124">
        <v>2000</v>
      </c>
      <c r="C83" s="124">
        <v>1311.56</v>
      </c>
      <c r="D83" s="252">
        <v>2610.02</v>
      </c>
      <c r="E83" s="141">
        <f t="shared" si="7"/>
        <v>3921.58</v>
      </c>
    </row>
    <row r="84" spans="1:5" ht="12.75" customHeight="1" x14ac:dyDescent="0.25">
      <c r="A84" s="32" t="s">
        <v>480</v>
      </c>
      <c r="B84" s="124">
        <v>0</v>
      </c>
      <c r="C84" s="32">
        <v>52.26</v>
      </c>
      <c r="D84" s="152"/>
      <c r="E84" s="141"/>
    </row>
    <row r="85" spans="1:5" ht="12.75" customHeight="1" x14ac:dyDescent="0.25">
      <c r="A85" s="125" t="s">
        <v>88</v>
      </c>
      <c r="B85" s="126">
        <f>SUM(B66:B84)</f>
        <v>129816.97</v>
      </c>
      <c r="C85" s="126">
        <f>SUM(C66:C84)</f>
        <v>101522.01</v>
      </c>
      <c r="D85" s="126">
        <f>SUM(D66:D83)</f>
        <v>50111.03</v>
      </c>
      <c r="E85" s="138">
        <f>SUM(E66:E84)</f>
        <v>151580.78</v>
      </c>
    </row>
    <row r="86" spans="1:5" ht="12.75" customHeight="1" x14ac:dyDescent="0.25">
      <c r="A86" s="381" t="s">
        <v>89</v>
      </c>
      <c r="B86" s="382"/>
      <c r="C86" s="382"/>
      <c r="D86" s="382"/>
      <c r="E86" s="383"/>
    </row>
    <row r="87" spans="1:5" ht="12.75" customHeight="1" x14ac:dyDescent="0.25">
      <c r="A87" s="31" t="s">
        <v>90</v>
      </c>
      <c r="B87" s="124">
        <v>118944</v>
      </c>
      <c r="C87" s="124">
        <v>68096</v>
      </c>
      <c r="D87" s="158">
        <v>49324</v>
      </c>
      <c r="E87" s="160">
        <f>C87+D87</f>
        <v>117420</v>
      </c>
    </row>
    <row r="88" spans="1:5" ht="12.75" customHeight="1" x14ac:dyDescent="0.25">
      <c r="A88" s="125" t="s">
        <v>91</v>
      </c>
      <c r="B88" s="126">
        <f>SUM(B87)</f>
        <v>118944</v>
      </c>
      <c r="C88" s="126">
        <f>SUM(C87)</f>
        <v>68096</v>
      </c>
      <c r="D88" s="138">
        <f>SUM(D87)</f>
        <v>49324</v>
      </c>
      <c r="E88" s="138">
        <f>SUM(E87)</f>
        <v>117420</v>
      </c>
    </row>
    <row r="89" spans="1:5" ht="12.75" customHeight="1" x14ac:dyDescent="0.25">
      <c r="A89" s="132" t="s">
        <v>92</v>
      </c>
      <c r="B89" s="132"/>
      <c r="C89" s="132"/>
      <c r="D89" s="132"/>
      <c r="E89" s="132"/>
    </row>
    <row r="90" spans="1:5" ht="12.75" customHeight="1" x14ac:dyDescent="0.25">
      <c r="A90" s="31" t="s">
        <v>93</v>
      </c>
      <c r="B90" s="124">
        <v>0</v>
      </c>
      <c r="C90" s="124">
        <v>0</v>
      </c>
      <c r="D90" s="124">
        <v>0</v>
      </c>
      <c r="E90" s="124">
        <v>0</v>
      </c>
    </row>
    <row r="91" spans="1:5" ht="12.75" customHeight="1" x14ac:dyDescent="0.25">
      <c r="A91" s="125" t="s">
        <v>94</v>
      </c>
      <c r="B91" s="126">
        <f>SUM(B90)</f>
        <v>0</v>
      </c>
      <c r="C91" s="126">
        <f>SUM(C90)</f>
        <v>0</v>
      </c>
      <c r="D91" s="126">
        <f>SUM(D90)</f>
        <v>0</v>
      </c>
      <c r="E91" s="126">
        <f>SUM(E90)</f>
        <v>0</v>
      </c>
    </row>
    <row r="92" spans="1:5" ht="12.75" customHeight="1" x14ac:dyDescent="0.25">
      <c r="A92" s="381" t="s">
        <v>95</v>
      </c>
      <c r="B92" s="382"/>
      <c r="C92" s="382"/>
      <c r="D92" s="382"/>
      <c r="E92" s="383"/>
    </row>
    <row r="93" spans="1:5" ht="12.75" customHeight="1" x14ac:dyDescent="0.25">
      <c r="A93" s="31" t="s">
        <v>96</v>
      </c>
      <c r="B93" s="124">
        <v>0</v>
      </c>
      <c r="C93" s="124">
        <v>0</v>
      </c>
      <c r="D93" s="124">
        <v>0</v>
      </c>
      <c r="E93" s="124">
        <v>0</v>
      </c>
    </row>
    <row r="94" spans="1:5" ht="12.75" customHeight="1" x14ac:dyDescent="0.25">
      <c r="A94" s="31" t="s">
        <v>97</v>
      </c>
      <c r="B94" s="124">
        <v>0</v>
      </c>
      <c r="C94" s="124">
        <v>0</v>
      </c>
      <c r="D94" s="124">
        <v>0</v>
      </c>
      <c r="E94" s="124">
        <v>0</v>
      </c>
    </row>
    <row r="95" spans="1:5" ht="12.75" customHeight="1" x14ac:dyDescent="0.25">
      <c r="A95" s="125" t="s">
        <v>98</v>
      </c>
      <c r="B95" s="126">
        <f>SUM(B93:B94)</f>
        <v>0</v>
      </c>
      <c r="C95" s="126">
        <f>SUM(C93:C94)</f>
        <v>0</v>
      </c>
      <c r="D95" s="126">
        <f>SUM(D93:D94)</f>
        <v>0</v>
      </c>
      <c r="E95" s="126">
        <f>SUM(E93:E94)</f>
        <v>0</v>
      </c>
    </row>
    <row r="96" spans="1:5" ht="12.75" customHeight="1" x14ac:dyDescent="0.25">
      <c r="A96" s="381" t="s">
        <v>99</v>
      </c>
      <c r="B96" s="382"/>
      <c r="C96" s="382"/>
      <c r="D96" s="382"/>
      <c r="E96" s="383"/>
    </row>
    <row r="97" spans="1:5" ht="12.75" customHeight="1" x14ac:dyDescent="0.25">
      <c r="A97" s="31" t="s">
        <v>100</v>
      </c>
      <c r="B97" s="128">
        <v>3000</v>
      </c>
      <c r="C97" s="128">
        <v>0</v>
      </c>
      <c r="D97" s="128">
        <v>0</v>
      </c>
      <c r="E97" s="128">
        <v>0</v>
      </c>
    </row>
    <row r="98" spans="1:5" ht="12.75" customHeight="1" x14ac:dyDescent="0.25">
      <c r="A98" s="31" t="s">
        <v>101</v>
      </c>
      <c r="B98" s="128">
        <v>0</v>
      </c>
      <c r="C98" s="128">
        <v>0</v>
      </c>
      <c r="D98" s="128">
        <v>0</v>
      </c>
      <c r="E98" s="128">
        <v>0</v>
      </c>
    </row>
    <row r="99" spans="1:5" ht="12.75" customHeight="1" x14ac:dyDescent="0.25">
      <c r="A99" s="31" t="s">
        <v>102</v>
      </c>
      <c r="B99" s="128">
        <v>0</v>
      </c>
      <c r="C99" s="128">
        <v>0</v>
      </c>
      <c r="D99" s="128">
        <v>0</v>
      </c>
      <c r="E99" s="128">
        <v>0</v>
      </c>
    </row>
    <row r="100" spans="1:5" ht="12.75" customHeight="1" x14ac:dyDescent="0.25">
      <c r="A100" s="31" t="s">
        <v>103</v>
      </c>
      <c r="B100" s="128">
        <v>32000</v>
      </c>
      <c r="C100" s="128">
        <v>0</v>
      </c>
      <c r="D100" s="128">
        <v>0</v>
      </c>
      <c r="E100" s="128">
        <v>0</v>
      </c>
    </row>
    <row r="101" spans="1:5" ht="12.75" customHeight="1" x14ac:dyDescent="0.25">
      <c r="A101" s="31" t="s">
        <v>104</v>
      </c>
      <c r="B101" s="128">
        <v>0</v>
      </c>
      <c r="C101" s="128">
        <v>0</v>
      </c>
      <c r="D101" s="128">
        <v>0</v>
      </c>
      <c r="E101" s="128">
        <v>0</v>
      </c>
    </row>
    <row r="102" spans="1:5" ht="12.75" customHeight="1" x14ac:dyDescent="0.25">
      <c r="A102" s="31" t="s">
        <v>105</v>
      </c>
      <c r="B102" s="128">
        <v>0</v>
      </c>
      <c r="C102" s="128">
        <v>0</v>
      </c>
      <c r="D102" s="128">
        <v>0</v>
      </c>
      <c r="E102" s="128">
        <v>0</v>
      </c>
    </row>
    <row r="103" spans="1:5" ht="12.75" customHeight="1" x14ac:dyDescent="0.25">
      <c r="A103" s="31" t="s">
        <v>160</v>
      </c>
      <c r="B103" s="128">
        <v>1000</v>
      </c>
      <c r="C103" s="128">
        <v>0</v>
      </c>
      <c r="D103" s="128">
        <v>0</v>
      </c>
      <c r="E103" s="128">
        <v>0</v>
      </c>
    </row>
    <row r="104" spans="1:5" ht="12.75" customHeight="1" x14ac:dyDescent="0.25">
      <c r="A104" s="125" t="s">
        <v>106</v>
      </c>
      <c r="B104" s="135">
        <f>SUM(B97:B103)</f>
        <v>36000</v>
      </c>
      <c r="C104" s="135">
        <f>SUM(C97:C103)</f>
        <v>0</v>
      </c>
      <c r="D104" s="135">
        <f t="shared" ref="D104:E104" si="8">SUM(D97:D103)</f>
        <v>0</v>
      </c>
      <c r="E104" s="135">
        <f t="shared" si="8"/>
        <v>0</v>
      </c>
    </row>
    <row r="105" spans="1:5" ht="12.75" customHeight="1" x14ac:dyDescent="0.25">
      <c r="A105" s="381" t="s">
        <v>107</v>
      </c>
      <c r="B105" s="382"/>
      <c r="C105" s="382"/>
      <c r="D105" s="382"/>
      <c r="E105" s="383"/>
    </row>
    <row r="106" spans="1:5" ht="12.75" customHeight="1" x14ac:dyDescent="0.25">
      <c r="A106" s="31" t="s">
        <v>108</v>
      </c>
      <c r="B106" s="124">
        <v>50641.03</v>
      </c>
      <c r="C106" s="124">
        <v>27223.48</v>
      </c>
      <c r="D106" s="139">
        <v>23721.41</v>
      </c>
      <c r="E106" s="141">
        <f>C106+D106</f>
        <v>50944.89</v>
      </c>
    </row>
    <row r="107" spans="1:5" ht="12.75" customHeight="1" x14ac:dyDescent="0.25">
      <c r="A107" s="125" t="s">
        <v>109</v>
      </c>
      <c r="B107" s="126">
        <f>SUM(B106)</f>
        <v>50641.03</v>
      </c>
      <c r="C107" s="126">
        <f>SUM(C106)</f>
        <v>27223.48</v>
      </c>
      <c r="D107" s="140">
        <f>SUM(D106)</f>
        <v>23721.41</v>
      </c>
      <c r="E107" s="138">
        <f>C107+D107</f>
        <v>50944.89</v>
      </c>
    </row>
    <row r="108" spans="1:5" ht="12.75" customHeight="1" x14ac:dyDescent="0.25">
      <c r="A108" s="381" t="s">
        <v>127</v>
      </c>
      <c r="B108" s="382"/>
      <c r="C108" s="382"/>
      <c r="D108" s="382"/>
      <c r="E108" s="383"/>
    </row>
    <row r="109" spans="1:5" ht="12.75" customHeight="1" x14ac:dyDescent="0.25">
      <c r="A109" s="31" t="s">
        <v>128</v>
      </c>
      <c r="B109" s="124">
        <v>218278</v>
      </c>
      <c r="C109" s="124">
        <v>0</v>
      </c>
      <c r="D109" s="128">
        <v>0</v>
      </c>
      <c r="E109" s="128">
        <v>0</v>
      </c>
    </row>
    <row r="110" spans="1:5" ht="12.75" customHeight="1" x14ac:dyDescent="0.25">
      <c r="A110" s="125" t="s">
        <v>109</v>
      </c>
      <c r="B110" s="126">
        <f>SUM(B109)</f>
        <v>218278</v>
      </c>
      <c r="C110" s="126">
        <f>SUM(C109)</f>
        <v>0</v>
      </c>
      <c r="D110" s="126">
        <f t="shared" ref="D110:E110" si="9">SUM(D109)</f>
        <v>0</v>
      </c>
      <c r="E110" s="126">
        <f t="shared" si="9"/>
        <v>0</v>
      </c>
    </row>
    <row r="111" spans="1:5" ht="12.75" customHeight="1" x14ac:dyDescent="0.25">
      <c r="A111" s="381" t="s">
        <v>110</v>
      </c>
      <c r="B111" s="382"/>
      <c r="C111" s="382"/>
      <c r="D111" s="382"/>
      <c r="E111" s="383"/>
    </row>
    <row r="112" spans="1:5" ht="12.75" customHeight="1" x14ac:dyDescent="0.25">
      <c r="A112" s="30" t="s">
        <v>111</v>
      </c>
      <c r="B112" s="124">
        <f>B17</f>
        <v>0</v>
      </c>
      <c r="C112" s="124">
        <f>C17</f>
        <v>0</v>
      </c>
      <c r="D112" s="124">
        <f t="shared" ref="D112:E114" si="10">D29</f>
        <v>0</v>
      </c>
      <c r="E112" s="124">
        <f t="shared" si="10"/>
        <v>0</v>
      </c>
    </row>
    <row r="113" spans="1:7" ht="12.75" customHeight="1" x14ac:dyDescent="0.25">
      <c r="A113" s="30" t="s">
        <v>112</v>
      </c>
      <c r="B113" s="124">
        <f>B22</f>
        <v>0</v>
      </c>
      <c r="C113" s="124">
        <f>C22</f>
        <v>0</v>
      </c>
      <c r="D113" s="124">
        <f t="shared" si="10"/>
        <v>0</v>
      </c>
      <c r="E113" s="124">
        <f t="shared" si="10"/>
        <v>0</v>
      </c>
    </row>
    <row r="114" spans="1:7" ht="12.75" customHeight="1" x14ac:dyDescent="0.25">
      <c r="A114" s="30" t="s">
        <v>113</v>
      </c>
      <c r="B114" s="124">
        <f>B31</f>
        <v>0</v>
      </c>
      <c r="C114" s="124">
        <f>C31</f>
        <v>0</v>
      </c>
      <c r="D114" s="124">
        <f t="shared" si="10"/>
        <v>0</v>
      </c>
      <c r="E114" s="124">
        <f t="shared" si="10"/>
        <v>0</v>
      </c>
    </row>
    <row r="115" spans="1:7" ht="12.75" customHeight="1" x14ac:dyDescent="0.25">
      <c r="A115" s="30" t="s">
        <v>114</v>
      </c>
      <c r="B115" s="124">
        <f>B44</f>
        <v>2600</v>
      </c>
      <c r="C115" s="124">
        <f>C44</f>
        <v>3589.45</v>
      </c>
      <c r="D115" s="141">
        <f>D44</f>
        <v>3854.81</v>
      </c>
      <c r="E115" s="141">
        <f>C115+D115</f>
        <v>7444.26</v>
      </c>
    </row>
    <row r="116" spans="1:7" ht="12.75" customHeight="1" x14ac:dyDescent="0.25">
      <c r="A116" s="30" t="s">
        <v>115</v>
      </c>
      <c r="B116" s="124">
        <f>B48</f>
        <v>4000</v>
      </c>
      <c r="C116" s="124">
        <f>C48</f>
        <v>8098.12</v>
      </c>
      <c r="D116" s="124">
        <f>D33</f>
        <v>0</v>
      </c>
      <c r="E116" s="141">
        <f t="shared" ref="E116:E125" si="11">C116+D116</f>
        <v>8098.12</v>
      </c>
    </row>
    <row r="117" spans="1:7" ht="12.75" customHeight="1" x14ac:dyDescent="0.25">
      <c r="A117" s="30" t="s">
        <v>116</v>
      </c>
      <c r="B117" s="124">
        <f>B54</f>
        <v>0</v>
      </c>
      <c r="C117" s="124">
        <f>C54</f>
        <v>0</v>
      </c>
      <c r="D117" s="124">
        <f t="shared" ref="D117:E117" si="12">D54</f>
        <v>0</v>
      </c>
      <c r="E117" s="124">
        <f t="shared" si="12"/>
        <v>0</v>
      </c>
    </row>
    <row r="118" spans="1:7" ht="12.75" customHeight="1" x14ac:dyDescent="0.25">
      <c r="A118" s="30" t="s">
        <v>117</v>
      </c>
      <c r="B118" s="124">
        <f>B64</f>
        <v>594720</v>
      </c>
      <c r="C118" s="124">
        <f>C64</f>
        <v>338145.64</v>
      </c>
      <c r="D118" s="124">
        <f>D64</f>
        <v>252125.56</v>
      </c>
      <c r="E118" s="141">
        <f t="shared" si="11"/>
        <v>590271.19999999995</v>
      </c>
    </row>
    <row r="119" spans="1:7" ht="12.75" customHeight="1" x14ac:dyDescent="0.25">
      <c r="A119" s="30" t="s">
        <v>118</v>
      </c>
      <c r="B119" s="124">
        <f>B85</f>
        <v>129816.97</v>
      </c>
      <c r="C119" s="124">
        <f>C85</f>
        <v>101522.01</v>
      </c>
      <c r="D119" s="124">
        <f>D85</f>
        <v>50111.03</v>
      </c>
      <c r="E119" s="141">
        <f>E85</f>
        <v>151580.78</v>
      </c>
    </row>
    <row r="120" spans="1:7" ht="12.75" customHeight="1" x14ac:dyDescent="0.25">
      <c r="A120" s="30" t="s">
        <v>119</v>
      </c>
      <c r="B120" s="124">
        <f>B88</f>
        <v>118944</v>
      </c>
      <c r="C120" s="124">
        <f>C88</f>
        <v>68096</v>
      </c>
      <c r="D120" s="152">
        <f>D88</f>
        <v>49324</v>
      </c>
      <c r="E120" s="141">
        <f>C120+D120</f>
        <v>117420</v>
      </c>
    </row>
    <row r="121" spans="1:7" ht="12.75" customHeight="1" x14ac:dyDescent="0.25">
      <c r="A121" s="30" t="s">
        <v>120</v>
      </c>
      <c r="B121" s="124">
        <f>B91</f>
        <v>0</v>
      </c>
      <c r="C121" s="124">
        <f>C91</f>
        <v>0</v>
      </c>
      <c r="D121" s="124">
        <f t="shared" ref="D121" si="13">D91</f>
        <v>0</v>
      </c>
      <c r="E121" s="141">
        <f t="shared" si="11"/>
        <v>0</v>
      </c>
    </row>
    <row r="122" spans="1:7" ht="12.75" customHeight="1" x14ac:dyDescent="0.25">
      <c r="A122" s="30" t="s">
        <v>121</v>
      </c>
      <c r="B122" s="124">
        <f>B95</f>
        <v>0</v>
      </c>
      <c r="C122" s="124">
        <f>C95</f>
        <v>0</v>
      </c>
      <c r="D122" s="124">
        <f t="shared" ref="D122" si="14">D95</f>
        <v>0</v>
      </c>
      <c r="E122" s="141">
        <f t="shared" si="11"/>
        <v>0</v>
      </c>
    </row>
    <row r="123" spans="1:7" ht="12.75" customHeight="1" x14ac:dyDescent="0.25">
      <c r="A123" s="30" t="s">
        <v>122</v>
      </c>
      <c r="B123" s="124">
        <f>B104</f>
        <v>36000</v>
      </c>
      <c r="C123" s="124">
        <f>C104</f>
        <v>0</v>
      </c>
      <c r="D123" s="124">
        <f t="shared" ref="D123" si="15">D93</f>
        <v>0</v>
      </c>
      <c r="E123" s="141">
        <f t="shared" si="11"/>
        <v>0</v>
      </c>
    </row>
    <row r="124" spans="1:7" ht="12.75" customHeight="1" x14ac:dyDescent="0.25">
      <c r="A124" s="30" t="s">
        <v>123</v>
      </c>
      <c r="B124" s="124">
        <f>B107</f>
        <v>50641.03</v>
      </c>
      <c r="C124" s="124">
        <f>C107</f>
        <v>27223.48</v>
      </c>
      <c r="D124" s="124">
        <f>D107</f>
        <v>23721.41</v>
      </c>
      <c r="E124" s="141">
        <f>C124+D124</f>
        <v>50944.89</v>
      </c>
    </row>
    <row r="125" spans="1:7" ht="12.75" customHeight="1" x14ac:dyDescent="0.25">
      <c r="A125" s="30" t="s">
        <v>518</v>
      </c>
      <c r="B125" s="124">
        <f t="shared" ref="B125:C125" si="16">B42</f>
        <v>0</v>
      </c>
      <c r="C125" s="124">
        <f t="shared" si="16"/>
        <v>0</v>
      </c>
      <c r="D125" s="124">
        <v>362.84</v>
      </c>
      <c r="E125" s="141">
        <f t="shared" si="11"/>
        <v>362.84</v>
      </c>
    </row>
    <row r="126" spans="1:7" ht="12.75" customHeight="1" x14ac:dyDescent="0.25">
      <c r="A126" s="30" t="s">
        <v>502</v>
      </c>
      <c r="B126" s="124">
        <f>B109</f>
        <v>218278</v>
      </c>
      <c r="C126" s="124">
        <v>0</v>
      </c>
      <c r="D126" s="124">
        <v>0</v>
      </c>
      <c r="E126" s="141"/>
      <c r="F126" s="137"/>
    </row>
    <row r="127" spans="1:7" ht="12.75" customHeight="1" x14ac:dyDescent="0.25">
      <c r="A127" s="30" t="s">
        <v>534</v>
      </c>
      <c r="B127" s="124">
        <v>0</v>
      </c>
      <c r="C127" s="124">
        <v>0</v>
      </c>
      <c r="D127" s="141">
        <v>871.95</v>
      </c>
      <c r="E127" s="141">
        <f>D127</f>
        <v>871.95</v>
      </c>
      <c r="F127" s="137"/>
    </row>
    <row r="128" spans="1:7" ht="12.75" customHeight="1" x14ac:dyDescent="0.25">
      <c r="A128" s="121" t="s">
        <v>124</v>
      </c>
      <c r="B128" s="122">
        <f>SUM(B112:B126)</f>
        <v>1155000</v>
      </c>
      <c r="C128" s="122">
        <f>SUM(C112:C124)</f>
        <v>546674.70000000007</v>
      </c>
      <c r="D128" s="156">
        <f>SUM(D112:D126)</f>
        <v>379499.65</v>
      </c>
      <c r="E128" s="156">
        <f>SUM(E112:E127)</f>
        <v>926994.03999999992</v>
      </c>
      <c r="G128" s="127"/>
    </row>
    <row r="129" spans="1:12" ht="12.75" customHeight="1" x14ac:dyDescent="0.25">
      <c r="A129" s="136" t="s">
        <v>0</v>
      </c>
      <c r="B129" s="122">
        <f>SUM(B7:B8)</f>
        <v>1155000</v>
      </c>
      <c r="C129" s="122">
        <f>SUM(C7:C8)</f>
        <v>711564</v>
      </c>
      <c r="D129" s="156">
        <f>D10</f>
        <v>215430.04</v>
      </c>
      <c r="E129" s="157">
        <f>C129+D129</f>
        <v>926994.04</v>
      </c>
      <c r="G129" s="127"/>
    </row>
    <row r="130" spans="1:12" ht="12.75" customHeight="1" x14ac:dyDescent="0.25">
      <c r="A130" s="121" t="s">
        <v>125</v>
      </c>
      <c r="B130" s="122">
        <f>B9</f>
        <v>0</v>
      </c>
      <c r="C130" s="122">
        <f>C9</f>
        <v>429.31</v>
      </c>
      <c r="D130" s="122">
        <f>D9</f>
        <v>14176.7</v>
      </c>
      <c r="E130" s="157">
        <f>C130+D130</f>
        <v>14606.01</v>
      </c>
    </row>
    <row r="131" spans="1:12" ht="12.75" customHeight="1" x14ac:dyDescent="0.25">
      <c r="A131" s="121" t="s">
        <v>126</v>
      </c>
      <c r="B131" s="122">
        <f>B129+B130-B128</f>
        <v>0</v>
      </c>
      <c r="C131" s="122">
        <f>C129+C130-C128</f>
        <v>165318.60999999999</v>
      </c>
      <c r="D131" s="157">
        <f>D129-D128</f>
        <v>-164069.61000000002</v>
      </c>
      <c r="E131" s="157">
        <f>E129-E128</f>
        <v>0</v>
      </c>
      <c r="F131" s="32" t="s">
        <v>212</v>
      </c>
    </row>
    <row r="132" spans="1:12" ht="15.75" customHeight="1" x14ac:dyDescent="0.25">
      <c r="B132" s="137"/>
      <c r="C132" s="137"/>
      <c r="G132" s="127"/>
    </row>
    <row r="133" spans="1:12" ht="15.75" customHeight="1" x14ac:dyDescent="0.25">
      <c r="B133" s="137"/>
      <c r="C133" s="137"/>
      <c r="D133" s="127"/>
    </row>
    <row r="134" spans="1:12" ht="15.75" customHeight="1" x14ac:dyDescent="0.25">
      <c r="B134" s="137"/>
      <c r="C134" s="137"/>
      <c r="E134" s="127"/>
    </row>
    <row r="135" spans="1:12" ht="15.75" customHeight="1" x14ac:dyDescent="0.25">
      <c r="B135" s="137"/>
      <c r="C135" s="137"/>
      <c r="D135" s="127"/>
    </row>
    <row r="136" spans="1:12" ht="15.75" customHeight="1" x14ac:dyDescent="0.25">
      <c r="B136" s="137"/>
      <c r="C136" s="137"/>
      <c r="H136" s="68"/>
      <c r="L136" s="68"/>
    </row>
    <row r="137" spans="1:12" ht="15.75" customHeight="1" x14ac:dyDescent="0.25">
      <c r="B137" s="137"/>
      <c r="C137" s="137"/>
    </row>
    <row r="138" spans="1:12" ht="15.75" customHeight="1" x14ac:dyDescent="0.25">
      <c r="B138" s="137"/>
      <c r="C138" s="137"/>
    </row>
    <row r="139" spans="1:12" ht="15.75" customHeight="1" x14ac:dyDescent="0.25">
      <c r="B139" s="137"/>
      <c r="C139" s="137"/>
    </row>
    <row r="140" spans="1:12" ht="15.75" customHeight="1" x14ac:dyDescent="0.25">
      <c r="B140" s="137"/>
      <c r="C140" s="137"/>
    </row>
    <row r="141" spans="1:12" ht="15.75" customHeight="1" x14ac:dyDescent="0.25">
      <c r="B141" s="137"/>
      <c r="C141" s="137"/>
    </row>
    <row r="142" spans="1:12" ht="15.75" customHeight="1" x14ac:dyDescent="0.25">
      <c r="B142" s="137"/>
      <c r="C142" s="137"/>
    </row>
    <row r="143" spans="1:12" ht="15.75" customHeight="1" x14ac:dyDescent="0.25">
      <c r="B143" s="137"/>
      <c r="C143" s="137"/>
    </row>
    <row r="144" spans="1:12" ht="15.75" customHeight="1" x14ac:dyDescent="0.25">
      <c r="B144" s="137"/>
      <c r="C144" s="137"/>
    </row>
    <row r="145" spans="2:3" ht="15.75" customHeight="1" x14ac:dyDescent="0.25">
      <c r="B145" s="137"/>
      <c r="C145" s="137"/>
    </row>
    <row r="146" spans="2:3" ht="15.75" customHeight="1" x14ac:dyDescent="0.25">
      <c r="B146" s="137"/>
      <c r="C146" s="137"/>
    </row>
    <row r="147" spans="2:3" ht="15.75" customHeight="1" x14ac:dyDescent="0.25">
      <c r="B147" s="137"/>
      <c r="C147" s="137"/>
    </row>
    <row r="148" spans="2:3" ht="15.75" customHeight="1" x14ac:dyDescent="0.25">
      <c r="B148" s="137"/>
      <c r="C148" s="137"/>
    </row>
    <row r="149" spans="2:3" ht="15.75" customHeight="1" x14ac:dyDescent="0.25">
      <c r="B149" s="137"/>
      <c r="C149" s="137"/>
    </row>
    <row r="150" spans="2:3" ht="15.75" customHeight="1" x14ac:dyDescent="0.25">
      <c r="B150" s="137"/>
      <c r="C150" s="137"/>
    </row>
    <row r="151" spans="2:3" ht="15.75" customHeight="1" x14ac:dyDescent="0.25">
      <c r="B151" s="137"/>
      <c r="C151" s="137"/>
    </row>
    <row r="152" spans="2:3" ht="15.75" customHeight="1" x14ac:dyDescent="0.25">
      <c r="B152" s="137"/>
      <c r="C152" s="137"/>
    </row>
    <row r="153" spans="2:3" ht="15.75" customHeight="1" x14ac:dyDescent="0.25">
      <c r="B153" s="137"/>
      <c r="C153" s="137"/>
    </row>
    <row r="154" spans="2:3" ht="15.75" customHeight="1" x14ac:dyDescent="0.25">
      <c r="B154" s="137"/>
      <c r="C154" s="137"/>
    </row>
    <row r="155" spans="2:3" ht="15.75" customHeight="1" x14ac:dyDescent="0.25">
      <c r="B155" s="137"/>
      <c r="C155" s="137"/>
    </row>
    <row r="156" spans="2:3" ht="15.75" customHeight="1" x14ac:dyDescent="0.25">
      <c r="B156" s="137"/>
      <c r="C156" s="137"/>
    </row>
    <row r="157" spans="2:3" ht="15.75" customHeight="1" x14ac:dyDescent="0.25">
      <c r="B157" s="137"/>
      <c r="C157" s="137"/>
    </row>
    <row r="158" spans="2:3" ht="15.75" customHeight="1" x14ac:dyDescent="0.25">
      <c r="B158" s="137"/>
      <c r="C158" s="137"/>
    </row>
    <row r="159" spans="2:3" ht="15.75" customHeight="1" x14ac:dyDescent="0.25">
      <c r="B159" s="137"/>
      <c r="C159" s="137"/>
    </row>
    <row r="160" spans="2:3" ht="15.75" customHeight="1" x14ac:dyDescent="0.25">
      <c r="B160" s="137"/>
      <c r="C160" s="137"/>
    </row>
    <row r="161" spans="2:3" ht="15.75" customHeight="1" x14ac:dyDescent="0.25">
      <c r="B161" s="137"/>
      <c r="C161" s="137"/>
    </row>
    <row r="162" spans="2:3" ht="15.75" customHeight="1" x14ac:dyDescent="0.25">
      <c r="B162" s="137"/>
      <c r="C162" s="137"/>
    </row>
    <row r="163" spans="2:3" ht="15.75" customHeight="1" x14ac:dyDescent="0.25">
      <c r="B163" s="137"/>
      <c r="C163" s="137"/>
    </row>
    <row r="164" spans="2:3" ht="15.75" customHeight="1" x14ac:dyDescent="0.25">
      <c r="B164" s="137"/>
      <c r="C164" s="137"/>
    </row>
    <row r="165" spans="2:3" ht="15.75" customHeight="1" x14ac:dyDescent="0.25">
      <c r="B165" s="137"/>
      <c r="C165" s="137"/>
    </row>
    <row r="166" spans="2:3" ht="15.75" customHeight="1" x14ac:dyDescent="0.25">
      <c r="B166" s="137"/>
      <c r="C166" s="137"/>
    </row>
    <row r="167" spans="2:3" ht="15.75" customHeight="1" x14ac:dyDescent="0.25">
      <c r="B167" s="137"/>
      <c r="C167" s="137"/>
    </row>
    <row r="168" spans="2:3" ht="15.75" customHeight="1" x14ac:dyDescent="0.25">
      <c r="B168" s="137"/>
      <c r="C168" s="137"/>
    </row>
    <row r="169" spans="2:3" ht="15.75" customHeight="1" x14ac:dyDescent="0.25">
      <c r="B169" s="137"/>
      <c r="C169" s="137"/>
    </row>
    <row r="170" spans="2:3" ht="15.75" customHeight="1" x14ac:dyDescent="0.25">
      <c r="B170" s="137"/>
      <c r="C170" s="137"/>
    </row>
    <row r="171" spans="2:3" ht="15.75" customHeight="1" x14ac:dyDescent="0.25">
      <c r="B171" s="137"/>
      <c r="C171" s="137"/>
    </row>
    <row r="172" spans="2:3" ht="15.75" customHeight="1" x14ac:dyDescent="0.25">
      <c r="B172" s="137"/>
      <c r="C172" s="137"/>
    </row>
    <row r="173" spans="2:3" ht="15.75" customHeight="1" x14ac:dyDescent="0.25">
      <c r="B173" s="137"/>
      <c r="C173" s="137"/>
    </row>
    <row r="174" spans="2:3" ht="15.75" customHeight="1" x14ac:dyDescent="0.25">
      <c r="B174" s="137"/>
      <c r="C174" s="137"/>
    </row>
    <row r="175" spans="2:3" ht="15.75" customHeight="1" x14ac:dyDescent="0.25">
      <c r="B175" s="137"/>
      <c r="C175" s="137"/>
    </row>
    <row r="176" spans="2:3" ht="15.75" customHeight="1" x14ac:dyDescent="0.25">
      <c r="B176" s="137"/>
      <c r="C176" s="137"/>
    </row>
    <row r="177" spans="2:3" ht="15.75" customHeight="1" x14ac:dyDescent="0.25">
      <c r="B177" s="137"/>
      <c r="C177" s="137"/>
    </row>
    <row r="178" spans="2:3" ht="15.75" customHeight="1" x14ac:dyDescent="0.25">
      <c r="B178" s="137"/>
      <c r="C178" s="137"/>
    </row>
    <row r="179" spans="2:3" ht="15.75" customHeight="1" x14ac:dyDescent="0.25">
      <c r="B179" s="137"/>
      <c r="C179" s="137"/>
    </row>
    <row r="180" spans="2:3" ht="15.75" customHeight="1" x14ac:dyDescent="0.25">
      <c r="B180" s="137"/>
      <c r="C180" s="137"/>
    </row>
    <row r="181" spans="2:3" ht="15.75" customHeight="1" x14ac:dyDescent="0.25">
      <c r="B181" s="137"/>
      <c r="C181" s="137"/>
    </row>
    <row r="182" spans="2:3" ht="15.75" customHeight="1" x14ac:dyDescent="0.25">
      <c r="B182" s="137"/>
      <c r="C182" s="137"/>
    </row>
    <row r="183" spans="2:3" ht="15.75" customHeight="1" x14ac:dyDescent="0.25">
      <c r="B183" s="137"/>
      <c r="C183" s="137"/>
    </row>
    <row r="184" spans="2:3" ht="15.75" customHeight="1" x14ac:dyDescent="0.25">
      <c r="B184" s="137"/>
      <c r="C184" s="137"/>
    </row>
    <row r="185" spans="2:3" ht="15.75" customHeight="1" x14ac:dyDescent="0.25">
      <c r="B185" s="137"/>
      <c r="C185" s="137"/>
    </row>
    <row r="186" spans="2:3" ht="15.75" customHeight="1" x14ac:dyDescent="0.25">
      <c r="B186" s="137"/>
      <c r="C186" s="137"/>
    </row>
    <row r="187" spans="2:3" ht="15.75" customHeight="1" x14ac:dyDescent="0.25">
      <c r="B187" s="137"/>
      <c r="C187" s="137"/>
    </row>
    <row r="188" spans="2:3" ht="15.75" customHeight="1" x14ac:dyDescent="0.25">
      <c r="B188" s="137"/>
      <c r="C188" s="137"/>
    </row>
    <row r="189" spans="2:3" ht="15.75" customHeight="1" x14ac:dyDescent="0.25">
      <c r="B189" s="137"/>
      <c r="C189" s="137"/>
    </row>
    <row r="190" spans="2:3" ht="15.75" customHeight="1" x14ac:dyDescent="0.25">
      <c r="B190" s="137"/>
      <c r="C190" s="137"/>
    </row>
    <row r="191" spans="2:3" ht="15.75" customHeight="1" x14ac:dyDescent="0.25">
      <c r="B191" s="137"/>
      <c r="C191" s="137"/>
    </row>
    <row r="192" spans="2:3" ht="15.75" customHeight="1" x14ac:dyDescent="0.25">
      <c r="B192" s="137"/>
      <c r="C192" s="137"/>
    </row>
    <row r="193" spans="2:3" ht="15.75" customHeight="1" x14ac:dyDescent="0.25">
      <c r="B193" s="137"/>
      <c r="C193" s="137"/>
    </row>
    <row r="194" spans="2:3" ht="15.75" customHeight="1" x14ac:dyDescent="0.25">
      <c r="B194" s="137"/>
      <c r="C194" s="137"/>
    </row>
    <row r="195" spans="2:3" ht="15.75" customHeight="1" x14ac:dyDescent="0.25">
      <c r="B195" s="137"/>
      <c r="C195" s="137"/>
    </row>
    <row r="196" spans="2:3" ht="15.75" customHeight="1" x14ac:dyDescent="0.25">
      <c r="B196" s="137"/>
      <c r="C196" s="137"/>
    </row>
    <row r="197" spans="2:3" ht="15.75" customHeight="1" x14ac:dyDescent="0.25">
      <c r="B197" s="137"/>
      <c r="C197" s="137"/>
    </row>
    <row r="198" spans="2:3" ht="15.75" customHeight="1" x14ac:dyDescent="0.25">
      <c r="B198" s="137"/>
      <c r="C198" s="137"/>
    </row>
    <row r="199" spans="2:3" ht="15.75" customHeight="1" x14ac:dyDescent="0.25">
      <c r="B199" s="137"/>
      <c r="C199" s="137"/>
    </row>
    <row r="200" spans="2:3" ht="15.75" customHeight="1" x14ac:dyDescent="0.25">
      <c r="B200" s="137"/>
      <c r="C200" s="137"/>
    </row>
    <row r="201" spans="2:3" ht="15.75" customHeight="1" x14ac:dyDescent="0.25">
      <c r="B201" s="137"/>
      <c r="C201" s="137"/>
    </row>
    <row r="202" spans="2:3" ht="15.75" customHeight="1" x14ac:dyDescent="0.25">
      <c r="B202" s="137"/>
      <c r="C202" s="137"/>
    </row>
    <row r="203" spans="2:3" ht="15.75" customHeight="1" x14ac:dyDescent="0.25">
      <c r="B203" s="137"/>
      <c r="C203" s="137"/>
    </row>
    <row r="204" spans="2:3" ht="15.75" customHeight="1" x14ac:dyDescent="0.25">
      <c r="B204" s="137"/>
      <c r="C204" s="137"/>
    </row>
    <row r="205" spans="2:3" ht="15.75" customHeight="1" x14ac:dyDescent="0.25">
      <c r="B205" s="137"/>
      <c r="C205" s="137"/>
    </row>
    <row r="206" spans="2:3" ht="15.75" customHeight="1" x14ac:dyDescent="0.25">
      <c r="B206" s="137"/>
      <c r="C206" s="137"/>
    </row>
    <row r="207" spans="2:3" ht="15.75" customHeight="1" x14ac:dyDescent="0.25">
      <c r="B207" s="137"/>
      <c r="C207" s="137"/>
    </row>
    <row r="208" spans="2:3" ht="15.75" customHeight="1" x14ac:dyDescent="0.25">
      <c r="B208" s="137"/>
      <c r="C208" s="137"/>
    </row>
    <row r="209" spans="2:3" ht="15.75" customHeight="1" x14ac:dyDescent="0.25">
      <c r="B209" s="137"/>
      <c r="C209" s="137"/>
    </row>
    <row r="210" spans="2:3" ht="15.75" customHeight="1" x14ac:dyDescent="0.25">
      <c r="B210" s="137"/>
      <c r="C210" s="137"/>
    </row>
    <row r="211" spans="2:3" ht="15.75" customHeight="1" x14ac:dyDescent="0.25">
      <c r="B211" s="137"/>
      <c r="C211" s="137"/>
    </row>
    <row r="212" spans="2:3" ht="15.75" customHeight="1" x14ac:dyDescent="0.25">
      <c r="B212" s="137"/>
      <c r="C212" s="137"/>
    </row>
    <row r="213" spans="2:3" ht="15.75" customHeight="1" x14ac:dyDescent="0.25">
      <c r="B213" s="137"/>
      <c r="C213" s="137"/>
    </row>
    <row r="214" spans="2:3" ht="15.75" customHeight="1" x14ac:dyDescent="0.25">
      <c r="B214" s="137"/>
      <c r="C214" s="137"/>
    </row>
    <row r="215" spans="2:3" ht="15.75" customHeight="1" x14ac:dyDescent="0.25">
      <c r="B215" s="137"/>
      <c r="C215" s="137"/>
    </row>
    <row r="216" spans="2:3" ht="15.75" customHeight="1" x14ac:dyDescent="0.25">
      <c r="B216" s="137"/>
      <c r="C216" s="137"/>
    </row>
    <row r="217" spans="2:3" ht="15.75" customHeight="1" x14ac:dyDescent="0.25">
      <c r="B217" s="137"/>
      <c r="C217" s="137"/>
    </row>
    <row r="218" spans="2:3" ht="15.75" customHeight="1" x14ac:dyDescent="0.25">
      <c r="B218" s="137"/>
      <c r="C218" s="137"/>
    </row>
    <row r="219" spans="2:3" ht="15.75" customHeight="1" x14ac:dyDescent="0.25">
      <c r="B219" s="137"/>
      <c r="C219" s="137"/>
    </row>
    <row r="220" spans="2:3" ht="15.75" customHeight="1" x14ac:dyDescent="0.25">
      <c r="B220" s="137"/>
      <c r="C220" s="137"/>
    </row>
    <row r="221" spans="2:3" ht="15.75" customHeight="1" x14ac:dyDescent="0.25">
      <c r="B221" s="137"/>
      <c r="C221" s="137"/>
    </row>
    <row r="222" spans="2:3" ht="15.75" customHeight="1" x14ac:dyDescent="0.25">
      <c r="B222" s="137"/>
      <c r="C222" s="137"/>
    </row>
    <row r="223" spans="2:3" ht="15.75" customHeight="1" x14ac:dyDescent="0.25">
      <c r="B223" s="137"/>
      <c r="C223" s="137"/>
    </row>
    <row r="224" spans="2:3" ht="15.75" customHeight="1" x14ac:dyDescent="0.25">
      <c r="B224" s="137"/>
      <c r="C224" s="137"/>
    </row>
    <row r="225" spans="2:3" ht="15.75" customHeight="1" x14ac:dyDescent="0.25">
      <c r="B225" s="137"/>
      <c r="C225" s="137"/>
    </row>
    <row r="226" spans="2:3" ht="15.75" customHeight="1" x14ac:dyDescent="0.25">
      <c r="B226" s="137"/>
      <c r="C226" s="137"/>
    </row>
    <row r="227" spans="2:3" ht="15.75" customHeight="1" x14ac:dyDescent="0.25">
      <c r="B227" s="137"/>
      <c r="C227" s="137"/>
    </row>
    <row r="228" spans="2:3" ht="15.75" customHeight="1" x14ac:dyDescent="0.25">
      <c r="B228" s="137"/>
      <c r="C228" s="137"/>
    </row>
    <row r="229" spans="2:3" ht="15.75" customHeight="1" x14ac:dyDescent="0.25">
      <c r="B229" s="137"/>
      <c r="C229" s="137"/>
    </row>
    <row r="230" spans="2:3" ht="15.75" customHeight="1" x14ac:dyDescent="0.25">
      <c r="B230" s="137"/>
      <c r="C230" s="137"/>
    </row>
    <row r="231" spans="2:3" ht="15.75" customHeight="1" x14ac:dyDescent="0.25">
      <c r="B231" s="137"/>
      <c r="C231" s="137"/>
    </row>
    <row r="232" spans="2:3" ht="15.75" customHeight="1" x14ac:dyDescent="0.25">
      <c r="B232" s="137"/>
      <c r="C232" s="137"/>
    </row>
    <row r="233" spans="2:3" ht="15.75" customHeight="1" x14ac:dyDescent="0.25">
      <c r="B233" s="137"/>
      <c r="C233" s="137"/>
    </row>
    <row r="234" spans="2:3" ht="15.75" customHeight="1" x14ac:dyDescent="0.25">
      <c r="B234" s="137"/>
      <c r="C234" s="137"/>
    </row>
    <row r="235" spans="2:3" ht="15.75" customHeight="1" x14ac:dyDescent="0.25">
      <c r="B235" s="137"/>
      <c r="C235" s="137"/>
    </row>
    <row r="236" spans="2:3" ht="15.75" customHeight="1" x14ac:dyDescent="0.25">
      <c r="B236" s="137"/>
      <c r="C236" s="137"/>
    </row>
    <row r="237" spans="2:3" ht="15.75" customHeight="1" x14ac:dyDescent="0.25">
      <c r="B237" s="137"/>
      <c r="C237" s="137"/>
    </row>
    <row r="238" spans="2:3" ht="15.75" customHeight="1" x14ac:dyDescent="0.25">
      <c r="B238" s="137"/>
      <c r="C238" s="137"/>
    </row>
    <row r="239" spans="2:3" ht="15.75" customHeight="1" x14ac:dyDescent="0.25">
      <c r="B239" s="137"/>
      <c r="C239" s="137"/>
    </row>
    <row r="240" spans="2:3" ht="15.75" customHeight="1" x14ac:dyDescent="0.25">
      <c r="B240" s="137"/>
      <c r="C240" s="137"/>
    </row>
    <row r="241" spans="2:3" ht="15.75" customHeight="1" x14ac:dyDescent="0.25">
      <c r="B241" s="137"/>
      <c r="C241" s="137"/>
    </row>
    <row r="242" spans="2:3" ht="15.75" customHeight="1" x14ac:dyDescent="0.25">
      <c r="B242" s="137"/>
      <c r="C242" s="137"/>
    </row>
    <row r="243" spans="2:3" ht="15.75" customHeight="1" x14ac:dyDescent="0.25">
      <c r="B243" s="137"/>
      <c r="C243" s="137"/>
    </row>
    <row r="244" spans="2:3" ht="15.75" customHeight="1" x14ac:dyDescent="0.25">
      <c r="B244" s="137"/>
      <c r="C244" s="137"/>
    </row>
    <row r="245" spans="2:3" ht="15.75" customHeight="1" x14ac:dyDescent="0.25">
      <c r="B245" s="137"/>
      <c r="C245" s="137"/>
    </row>
    <row r="246" spans="2:3" ht="15.75" customHeight="1" x14ac:dyDescent="0.25">
      <c r="B246" s="137"/>
      <c r="C246" s="137"/>
    </row>
    <row r="247" spans="2:3" ht="15.75" customHeight="1" x14ac:dyDescent="0.25">
      <c r="B247" s="137"/>
      <c r="C247" s="137"/>
    </row>
    <row r="248" spans="2:3" ht="15.75" customHeight="1" x14ac:dyDescent="0.25">
      <c r="B248" s="137"/>
      <c r="C248" s="137"/>
    </row>
    <row r="249" spans="2:3" ht="15.75" customHeight="1" x14ac:dyDescent="0.25">
      <c r="B249" s="137"/>
      <c r="C249" s="137"/>
    </row>
    <row r="250" spans="2:3" ht="15.75" customHeight="1" x14ac:dyDescent="0.25">
      <c r="B250" s="137"/>
      <c r="C250" s="137"/>
    </row>
    <row r="251" spans="2:3" ht="15.75" customHeight="1" x14ac:dyDescent="0.25">
      <c r="B251" s="137"/>
      <c r="C251" s="137"/>
    </row>
    <row r="252" spans="2:3" ht="15.75" customHeight="1" x14ac:dyDescent="0.25">
      <c r="B252" s="137"/>
      <c r="C252" s="137"/>
    </row>
    <row r="253" spans="2:3" ht="15.75" customHeight="1" x14ac:dyDescent="0.25">
      <c r="B253" s="137"/>
      <c r="C253" s="137"/>
    </row>
    <row r="254" spans="2:3" ht="15.75" customHeight="1" x14ac:dyDescent="0.25">
      <c r="B254" s="137"/>
      <c r="C254" s="137"/>
    </row>
    <row r="255" spans="2:3" ht="15.75" customHeight="1" x14ac:dyDescent="0.25">
      <c r="B255" s="137"/>
      <c r="C255" s="137"/>
    </row>
    <row r="256" spans="2:3" ht="15.75" customHeight="1" x14ac:dyDescent="0.25">
      <c r="B256" s="137"/>
      <c r="C256" s="137"/>
    </row>
    <row r="257" spans="2:3" ht="15.75" customHeight="1" x14ac:dyDescent="0.25">
      <c r="B257" s="137"/>
      <c r="C257" s="137"/>
    </row>
    <row r="258" spans="2:3" ht="15.75" customHeight="1" x14ac:dyDescent="0.25">
      <c r="B258" s="137"/>
      <c r="C258" s="137"/>
    </row>
    <row r="259" spans="2:3" ht="15.75" customHeight="1" x14ac:dyDescent="0.25">
      <c r="B259" s="137"/>
      <c r="C259" s="137"/>
    </row>
    <row r="260" spans="2:3" ht="15.75" customHeight="1" x14ac:dyDescent="0.25">
      <c r="B260" s="137"/>
      <c r="C260" s="137"/>
    </row>
    <row r="261" spans="2:3" ht="15.75" customHeight="1" x14ac:dyDescent="0.25">
      <c r="B261" s="137"/>
      <c r="C261" s="137"/>
    </row>
    <row r="262" spans="2:3" ht="15.75" customHeight="1" x14ac:dyDescent="0.25">
      <c r="B262" s="137"/>
      <c r="C262" s="137"/>
    </row>
    <row r="263" spans="2:3" ht="15.75" customHeight="1" x14ac:dyDescent="0.25">
      <c r="B263" s="137"/>
      <c r="C263" s="137"/>
    </row>
    <row r="264" spans="2:3" ht="15.75" customHeight="1" x14ac:dyDescent="0.25">
      <c r="B264" s="137"/>
      <c r="C264" s="137"/>
    </row>
    <row r="265" spans="2:3" ht="15.75" customHeight="1" x14ac:dyDescent="0.25">
      <c r="B265" s="137"/>
      <c r="C265" s="137"/>
    </row>
    <row r="266" spans="2:3" ht="15.75" customHeight="1" x14ac:dyDescent="0.25">
      <c r="B266" s="137"/>
      <c r="C266" s="137"/>
    </row>
    <row r="267" spans="2:3" ht="15.75" customHeight="1" x14ac:dyDescent="0.25">
      <c r="B267" s="137"/>
      <c r="C267" s="137"/>
    </row>
    <row r="268" spans="2:3" ht="15.75" customHeight="1" x14ac:dyDescent="0.25">
      <c r="B268" s="137"/>
      <c r="C268" s="137"/>
    </row>
    <row r="269" spans="2:3" ht="15.75" customHeight="1" x14ac:dyDescent="0.25">
      <c r="B269" s="137"/>
      <c r="C269" s="137"/>
    </row>
    <row r="270" spans="2:3" ht="15.75" customHeight="1" x14ac:dyDescent="0.25">
      <c r="B270" s="137"/>
      <c r="C270" s="137"/>
    </row>
    <row r="271" spans="2:3" ht="15.75" customHeight="1" x14ac:dyDescent="0.25">
      <c r="B271" s="137"/>
      <c r="C271" s="137"/>
    </row>
    <row r="272" spans="2:3" ht="15.75" customHeight="1" x14ac:dyDescent="0.25">
      <c r="B272" s="137"/>
      <c r="C272" s="137"/>
    </row>
    <row r="273" spans="2:3" ht="15.75" customHeight="1" x14ac:dyDescent="0.25">
      <c r="B273" s="137"/>
      <c r="C273" s="137"/>
    </row>
    <row r="274" spans="2:3" ht="15.75" customHeight="1" x14ac:dyDescent="0.25">
      <c r="B274" s="137"/>
      <c r="C274" s="137"/>
    </row>
    <row r="275" spans="2:3" ht="15.75" customHeight="1" x14ac:dyDescent="0.25">
      <c r="B275" s="137"/>
      <c r="C275" s="137"/>
    </row>
    <row r="276" spans="2:3" ht="15.75" customHeight="1" x14ac:dyDescent="0.25">
      <c r="B276" s="137"/>
      <c r="C276" s="137"/>
    </row>
    <row r="277" spans="2:3" ht="15.75" customHeight="1" x14ac:dyDescent="0.25">
      <c r="B277" s="137"/>
      <c r="C277" s="137"/>
    </row>
    <row r="278" spans="2:3" ht="15.75" customHeight="1" x14ac:dyDescent="0.25">
      <c r="B278" s="137"/>
      <c r="C278" s="137"/>
    </row>
    <row r="279" spans="2:3" ht="15.75" customHeight="1" x14ac:dyDescent="0.25">
      <c r="B279" s="137"/>
      <c r="C279" s="137"/>
    </row>
    <row r="280" spans="2:3" ht="15.75" customHeight="1" x14ac:dyDescent="0.25">
      <c r="B280" s="137"/>
      <c r="C280" s="137"/>
    </row>
    <row r="281" spans="2:3" ht="15.75" customHeight="1" x14ac:dyDescent="0.25">
      <c r="B281" s="137"/>
      <c r="C281" s="137"/>
    </row>
    <row r="282" spans="2:3" ht="15.75" customHeight="1" x14ac:dyDescent="0.25">
      <c r="B282" s="137"/>
      <c r="C282" s="137"/>
    </row>
    <row r="283" spans="2:3" ht="15.75" customHeight="1" x14ac:dyDescent="0.25">
      <c r="B283" s="137"/>
      <c r="C283" s="137"/>
    </row>
    <row r="284" spans="2:3" ht="15.75" customHeight="1" x14ac:dyDescent="0.25">
      <c r="B284" s="137"/>
      <c r="C284" s="137"/>
    </row>
    <row r="285" spans="2:3" ht="15.75" customHeight="1" x14ac:dyDescent="0.25">
      <c r="B285" s="137"/>
      <c r="C285" s="137"/>
    </row>
    <row r="286" spans="2:3" ht="15.75" customHeight="1" x14ac:dyDescent="0.25">
      <c r="B286" s="137"/>
      <c r="C286" s="137"/>
    </row>
    <row r="287" spans="2:3" ht="15.75" customHeight="1" x14ac:dyDescent="0.25">
      <c r="B287" s="137"/>
      <c r="C287" s="137"/>
    </row>
    <row r="288" spans="2:3" ht="15.75" customHeight="1" x14ac:dyDescent="0.25">
      <c r="B288" s="137"/>
      <c r="C288" s="137"/>
    </row>
    <row r="289" spans="2:3" ht="15.75" customHeight="1" x14ac:dyDescent="0.25">
      <c r="B289" s="137"/>
      <c r="C289" s="137"/>
    </row>
    <row r="290" spans="2:3" ht="15.75" customHeight="1" x14ac:dyDescent="0.25">
      <c r="B290" s="137"/>
      <c r="C290" s="137"/>
    </row>
    <row r="291" spans="2:3" ht="15.75" customHeight="1" x14ac:dyDescent="0.25">
      <c r="B291" s="137"/>
      <c r="C291" s="137"/>
    </row>
    <row r="292" spans="2:3" ht="15.75" customHeight="1" x14ac:dyDescent="0.25">
      <c r="B292" s="137"/>
      <c r="C292" s="137"/>
    </row>
    <row r="293" spans="2:3" ht="15.75" customHeight="1" x14ac:dyDescent="0.25">
      <c r="B293" s="137"/>
      <c r="C293" s="137"/>
    </row>
    <row r="294" spans="2:3" ht="15.75" customHeight="1" x14ac:dyDescent="0.25">
      <c r="B294" s="137"/>
      <c r="C294" s="137"/>
    </row>
    <row r="295" spans="2:3" ht="15.75" customHeight="1" x14ac:dyDescent="0.25">
      <c r="B295" s="137"/>
      <c r="C295" s="137"/>
    </row>
    <row r="296" spans="2:3" ht="15.75" customHeight="1" x14ac:dyDescent="0.25">
      <c r="B296" s="137"/>
      <c r="C296" s="137"/>
    </row>
    <row r="297" spans="2:3" ht="15.75" customHeight="1" x14ac:dyDescent="0.25">
      <c r="B297" s="137"/>
      <c r="C297" s="137"/>
    </row>
    <row r="298" spans="2:3" ht="15.75" customHeight="1" x14ac:dyDescent="0.25">
      <c r="B298" s="137"/>
      <c r="C298" s="137"/>
    </row>
    <row r="299" spans="2:3" ht="15.75" customHeight="1" x14ac:dyDescent="0.25">
      <c r="B299" s="137"/>
      <c r="C299" s="137"/>
    </row>
    <row r="300" spans="2:3" ht="15.75" customHeight="1" x14ac:dyDescent="0.25">
      <c r="B300" s="137"/>
      <c r="C300" s="137"/>
    </row>
    <row r="301" spans="2:3" ht="15.75" customHeight="1" x14ac:dyDescent="0.25">
      <c r="B301" s="137"/>
      <c r="C301" s="137"/>
    </row>
    <row r="302" spans="2:3" ht="15.75" customHeight="1" x14ac:dyDescent="0.25">
      <c r="B302" s="137"/>
      <c r="C302" s="137"/>
    </row>
    <row r="303" spans="2:3" ht="15.75" customHeight="1" x14ac:dyDescent="0.25">
      <c r="B303" s="137"/>
      <c r="C303" s="137"/>
    </row>
    <row r="304" spans="2:3" ht="15.75" customHeight="1" x14ac:dyDescent="0.25">
      <c r="B304" s="137"/>
      <c r="C304" s="137"/>
    </row>
    <row r="305" spans="2:3" ht="15.75" customHeight="1" x14ac:dyDescent="0.25">
      <c r="B305" s="137"/>
      <c r="C305" s="137"/>
    </row>
    <row r="306" spans="2:3" ht="15.75" customHeight="1" x14ac:dyDescent="0.25">
      <c r="B306" s="137"/>
      <c r="C306" s="137"/>
    </row>
    <row r="307" spans="2:3" ht="15.75" customHeight="1" x14ac:dyDescent="0.25">
      <c r="B307" s="137"/>
      <c r="C307" s="137"/>
    </row>
    <row r="308" spans="2:3" ht="15.75" customHeight="1" x14ac:dyDescent="0.25">
      <c r="B308" s="137"/>
      <c r="C308" s="137"/>
    </row>
    <row r="309" spans="2:3" ht="15.75" customHeight="1" x14ac:dyDescent="0.25">
      <c r="B309" s="137"/>
      <c r="C309" s="137"/>
    </row>
    <row r="310" spans="2:3" ht="15.75" customHeight="1" x14ac:dyDescent="0.25">
      <c r="B310" s="137"/>
      <c r="C310" s="137"/>
    </row>
    <row r="311" spans="2:3" ht="15.75" customHeight="1" x14ac:dyDescent="0.25">
      <c r="B311" s="137"/>
      <c r="C311" s="137"/>
    </row>
    <row r="312" spans="2:3" ht="15.75" customHeight="1" x14ac:dyDescent="0.25">
      <c r="B312" s="137"/>
      <c r="C312" s="137"/>
    </row>
    <row r="313" spans="2:3" ht="15.75" customHeight="1" x14ac:dyDescent="0.25">
      <c r="B313" s="137"/>
      <c r="C313" s="137"/>
    </row>
    <row r="314" spans="2:3" ht="15.75" customHeight="1" x14ac:dyDescent="0.25">
      <c r="B314" s="137"/>
      <c r="C314" s="137"/>
    </row>
    <row r="315" spans="2:3" ht="15.75" customHeight="1" x14ac:dyDescent="0.25">
      <c r="B315" s="137"/>
      <c r="C315" s="137"/>
    </row>
    <row r="316" spans="2:3" ht="15.75" customHeight="1" x14ac:dyDescent="0.25">
      <c r="B316" s="137"/>
      <c r="C316" s="137"/>
    </row>
    <row r="317" spans="2:3" ht="15.75" customHeight="1" x14ac:dyDescent="0.25">
      <c r="B317" s="137"/>
      <c r="C317" s="137"/>
    </row>
    <row r="318" spans="2:3" ht="15.75" customHeight="1" x14ac:dyDescent="0.25">
      <c r="B318" s="137"/>
      <c r="C318" s="137"/>
    </row>
    <row r="319" spans="2:3" ht="15.75" customHeight="1" x14ac:dyDescent="0.25">
      <c r="B319" s="137"/>
      <c r="C319" s="137"/>
    </row>
    <row r="320" spans="2:3" ht="15.75" customHeight="1" x14ac:dyDescent="0.25">
      <c r="B320" s="137"/>
      <c r="C320" s="137"/>
    </row>
    <row r="321" spans="2:3" ht="15.75" customHeight="1" x14ac:dyDescent="0.25">
      <c r="B321" s="137"/>
      <c r="C321" s="137"/>
    </row>
    <row r="322" spans="2:3" ht="15.75" customHeight="1" x14ac:dyDescent="0.25">
      <c r="B322" s="137"/>
      <c r="C322" s="137"/>
    </row>
    <row r="323" spans="2:3" ht="15.75" customHeight="1" x14ac:dyDescent="0.25">
      <c r="B323" s="137"/>
      <c r="C323" s="137"/>
    </row>
    <row r="324" spans="2:3" ht="15.75" customHeight="1" x14ac:dyDescent="0.25">
      <c r="B324" s="137"/>
      <c r="C324" s="137"/>
    </row>
    <row r="325" spans="2:3" ht="15.75" customHeight="1" x14ac:dyDescent="0.25">
      <c r="B325" s="137"/>
      <c r="C325" s="137"/>
    </row>
    <row r="326" spans="2:3" ht="15.75" customHeight="1" x14ac:dyDescent="0.25">
      <c r="B326" s="137"/>
      <c r="C326" s="137"/>
    </row>
    <row r="327" spans="2:3" ht="15.75" customHeight="1" x14ac:dyDescent="0.25">
      <c r="B327" s="137"/>
      <c r="C327" s="137"/>
    </row>
    <row r="328" spans="2:3" ht="15.75" customHeight="1" x14ac:dyDescent="0.25">
      <c r="B328" s="137"/>
      <c r="C328" s="137"/>
    </row>
    <row r="329" spans="2:3" ht="15.75" customHeight="1" x14ac:dyDescent="0.25">
      <c r="B329" s="137"/>
      <c r="C329" s="137"/>
    </row>
    <row r="330" spans="2:3" ht="15.75" customHeight="1" x14ac:dyDescent="0.25">
      <c r="B330" s="137"/>
      <c r="C330" s="137"/>
    </row>
    <row r="331" spans="2:3" ht="15.75" customHeight="1" x14ac:dyDescent="0.25">
      <c r="B331" s="137"/>
      <c r="C331" s="137"/>
    </row>
    <row r="332" spans="2:3" ht="15.75" customHeight="1" x14ac:dyDescent="0.25">
      <c r="B332" s="137"/>
      <c r="C332" s="137"/>
    </row>
    <row r="333" spans="2:3" ht="15.75" customHeight="1" x14ac:dyDescent="0.25">
      <c r="B333" s="137"/>
      <c r="C333" s="137"/>
    </row>
    <row r="334" spans="2:3" ht="15.75" customHeight="1" x14ac:dyDescent="0.25">
      <c r="B334" s="137"/>
      <c r="C334" s="137"/>
    </row>
    <row r="335" spans="2:3" ht="15.75" customHeight="1" x14ac:dyDescent="0.25">
      <c r="B335" s="137"/>
      <c r="C335" s="137"/>
    </row>
    <row r="336" spans="2:3" ht="15.75" customHeight="1" x14ac:dyDescent="0.25">
      <c r="B336" s="137"/>
      <c r="C336" s="137"/>
    </row>
    <row r="337" spans="2:3" ht="15.75" customHeight="1" x14ac:dyDescent="0.25">
      <c r="B337" s="137"/>
      <c r="C337" s="137"/>
    </row>
    <row r="338" spans="2:3" ht="15.75" customHeight="1" x14ac:dyDescent="0.25">
      <c r="B338" s="137"/>
      <c r="C338" s="137"/>
    </row>
    <row r="339" spans="2:3" ht="15.75" customHeight="1" x14ac:dyDescent="0.25">
      <c r="B339" s="137"/>
      <c r="C339" s="137"/>
    </row>
    <row r="340" spans="2:3" ht="15.75" customHeight="1" x14ac:dyDescent="0.25">
      <c r="B340" s="137"/>
      <c r="C340" s="137"/>
    </row>
    <row r="341" spans="2:3" ht="15.75" customHeight="1" x14ac:dyDescent="0.25">
      <c r="B341" s="137"/>
      <c r="C341" s="137"/>
    </row>
    <row r="342" spans="2:3" ht="15.75" customHeight="1" x14ac:dyDescent="0.25">
      <c r="B342" s="137"/>
      <c r="C342" s="137"/>
    </row>
    <row r="343" spans="2:3" ht="15.75" customHeight="1" x14ac:dyDescent="0.25">
      <c r="B343" s="137"/>
      <c r="C343" s="137"/>
    </row>
    <row r="344" spans="2:3" ht="15.75" customHeight="1" x14ac:dyDescent="0.25">
      <c r="B344" s="137"/>
      <c r="C344" s="137"/>
    </row>
    <row r="345" spans="2:3" ht="15.75" customHeight="1" x14ac:dyDescent="0.25">
      <c r="B345" s="137"/>
      <c r="C345" s="137"/>
    </row>
    <row r="346" spans="2:3" ht="15.75" customHeight="1" x14ac:dyDescent="0.25">
      <c r="B346" s="137"/>
      <c r="C346" s="137"/>
    </row>
    <row r="347" spans="2:3" ht="15.75" customHeight="1" x14ac:dyDescent="0.25">
      <c r="B347" s="137"/>
      <c r="C347" s="137"/>
    </row>
    <row r="348" spans="2:3" ht="15.75" customHeight="1" x14ac:dyDescent="0.25">
      <c r="B348" s="137"/>
      <c r="C348" s="137"/>
    </row>
    <row r="349" spans="2:3" ht="15.75" customHeight="1" x14ac:dyDescent="0.25">
      <c r="B349" s="137"/>
      <c r="C349" s="137"/>
    </row>
    <row r="350" spans="2:3" ht="15.75" customHeight="1" x14ac:dyDescent="0.25">
      <c r="B350" s="137"/>
      <c r="C350" s="137"/>
    </row>
    <row r="351" spans="2:3" ht="15.75" customHeight="1" x14ac:dyDescent="0.25">
      <c r="B351" s="137"/>
      <c r="C351" s="137"/>
    </row>
    <row r="352" spans="2:3" ht="15.75" customHeight="1" x14ac:dyDescent="0.25">
      <c r="B352" s="137"/>
      <c r="C352" s="137"/>
    </row>
    <row r="353" spans="2:3" ht="15.75" customHeight="1" x14ac:dyDescent="0.25">
      <c r="B353" s="137"/>
      <c r="C353" s="137"/>
    </row>
    <row r="354" spans="2:3" ht="15.75" customHeight="1" x14ac:dyDescent="0.25">
      <c r="B354" s="137"/>
      <c r="C354" s="137"/>
    </row>
    <row r="355" spans="2:3" ht="15.75" customHeight="1" x14ac:dyDescent="0.25">
      <c r="B355" s="137"/>
      <c r="C355" s="137"/>
    </row>
    <row r="356" spans="2:3" ht="15.75" customHeight="1" x14ac:dyDescent="0.25">
      <c r="B356" s="137"/>
      <c r="C356" s="137"/>
    </row>
    <row r="357" spans="2:3" ht="15.75" customHeight="1" x14ac:dyDescent="0.25">
      <c r="B357" s="137"/>
      <c r="C357" s="137"/>
    </row>
    <row r="358" spans="2:3" ht="15.75" customHeight="1" x14ac:dyDescent="0.25">
      <c r="B358" s="137"/>
      <c r="C358" s="137"/>
    </row>
    <row r="359" spans="2:3" ht="15.75" customHeight="1" x14ac:dyDescent="0.25">
      <c r="B359" s="137"/>
      <c r="C359" s="137"/>
    </row>
    <row r="360" spans="2:3" ht="15.75" customHeight="1" x14ac:dyDescent="0.25">
      <c r="B360" s="137"/>
      <c r="C360" s="137"/>
    </row>
    <row r="361" spans="2:3" ht="15.75" customHeight="1" x14ac:dyDescent="0.25">
      <c r="B361" s="137"/>
      <c r="C361" s="137"/>
    </row>
    <row r="362" spans="2:3" ht="15.75" customHeight="1" x14ac:dyDescent="0.25">
      <c r="B362" s="137"/>
      <c r="C362" s="137"/>
    </row>
    <row r="363" spans="2:3" ht="15.75" customHeight="1" x14ac:dyDescent="0.25">
      <c r="B363" s="137"/>
      <c r="C363" s="137"/>
    </row>
    <row r="364" spans="2:3" ht="15.75" customHeight="1" x14ac:dyDescent="0.25">
      <c r="B364" s="137"/>
      <c r="C364" s="137"/>
    </row>
    <row r="365" spans="2:3" ht="15.75" customHeight="1" x14ac:dyDescent="0.25">
      <c r="B365" s="137"/>
      <c r="C365" s="137"/>
    </row>
    <row r="366" spans="2:3" ht="15.75" customHeight="1" x14ac:dyDescent="0.25">
      <c r="B366" s="137"/>
      <c r="C366" s="137"/>
    </row>
    <row r="367" spans="2:3" ht="15.75" customHeight="1" x14ac:dyDescent="0.25">
      <c r="B367" s="137"/>
      <c r="C367" s="137"/>
    </row>
    <row r="368" spans="2:3" ht="15.75" customHeight="1" x14ac:dyDescent="0.25">
      <c r="B368" s="137"/>
      <c r="C368" s="137"/>
    </row>
    <row r="369" spans="2:3" ht="15.75" customHeight="1" x14ac:dyDescent="0.25">
      <c r="B369" s="137"/>
      <c r="C369" s="137"/>
    </row>
    <row r="370" spans="2:3" ht="15.75" customHeight="1" x14ac:dyDescent="0.25">
      <c r="B370" s="137"/>
      <c r="C370" s="137"/>
    </row>
    <row r="371" spans="2:3" ht="15.75" customHeight="1" x14ac:dyDescent="0.25">
      <c r="B371" s="137"/>
      <c r="C371" s="137"/>
    </row>
    <row r="372" spans="2:3" ht="15.75" customHeight="1" x14ac:dyDescent="0.25">
      <c r="B372" s="137"/>
      <c r="C372" s="137"/>
    </row>
    <row r="373" spans="2:3" ht="15.75" customHeight="1" x14ac:dyDescent="0.25">
      <c r="B373" s="137"/>
      <c r="C373" s="137"/>
    </row>
    <row r="374" spans="2:3" ht="15.75" customHeight="1" x14ac:dyDescent="0.25">
      <c r="B374" s="137"/>
      <c r="C374" s="137"/>
    </row>
    <row r="375" spans="2:3" ht="15.75" customHeight="1" x14ac:dyDescent="0.25">
      <c r="B375" s="137"/>
      <c r="C375" s="137"/>
    </row>
    <row r="376" spans="2:3" ht="15.75" customHeight="1" x14ac:dyDescent="0.25">
      <c r="B376" s="137"/>
      <c r="C376" s="137"/>
    </row>
    <row r="377" spans="2:3" ht="15.75" customHeight="1" x14ac:dyDescent="0.25">
      <c r="B377" s="137"/>
      <c r="C377" s="137"/>
    </row>
    <row r="378" spans="2:3" ht="15.75" customHeight="1" x14ac:dyDescent="0.25">
      <c r="B378" s="137"/>
      <c r="C378" s="137"/>
    </row>
    <row r="379" spans="2:3" ht="15.75" customHeight="1" x14ac:dyDescent="0.25">
      <c r="B379" s="137"/>
      <c r="C379" s="137"/>
    </row>
    <row r="380" spans="2:3" ht="15.75" customHeight="1" x14ac:dyDescent="0.25">
      <c r="B380" s="137"/>
      <c r="C380" s="137"/>
    </row>
    <row r="381" spans="2:3" ht="15.75" customHeight="1" x14ac:dyDescent="0.25">
      <c r="B381" s="137"/>
      <c r="C381" s="137"/>
    </row>
    <row r="382" spans="2:3" ht="15.75" customHeight="1" x14ac:dyDescent="0.25">
      <c r="B382" s="137"/>
      <c r="C382" s="137"/>
    </row>
    <row r="383" spans="2:3" ht="15.75" customHeight="1" x14ac:dyDescent="0.25">
      <c r="B383" s="137"/>
      <c r="C383" s="137"/>
    </row>
    <row r="384" spans="2:3" ht="15.75" customHeight="1" x14ac:dyDescent="0.25">
      <c r="B384" s="137"/>
      <c r="C384" s="137"/>
    </row>
    <row r="385" spans="2:3" ht="15.75" customHeight="1" x14ac:dyDescent="0.25">
      <c r="B385" s="137"/>
      <c r="C385" s="137"/>
    </row>
    <row r="386" spans="2:3" ht="15.75" customHeight="1" x14ac:dyDescent="0.25">
      <c r="B386" s="137"/>
      <c r="C386" s="137"/>
    </row>
    <row r="387" spans="2:3" ht="15.75" customHeight="1" x14ac:dyDescent="0.25">
      <c r="B387" s="137"/>
      <c r="C387" s="137"/>
    </row>
    <row r="388" spans="2:3" ht="15.75" customHeight="1" x14ac:dyDescent="0.25">
      <c r="B388" s="137"/>
      <c r="C388" s="137"/>
    </row>
    <row r="389" spans="2:3" ht="15.75" customHeight="1" x14ac:dyDescent="0.25">
      <c r="B389" s="137"/>
      <c r="C389" s="137"/>
    </row>
    <row r="390" spans="2:3" ht="15.75" customHeight="1" x14ac:dyDescent="0.25">
      <c r="B390" s="137"/>
      <c r="C390" s="137"/>
    </row>
    <row r="391" spans="2:3" ht="15.75" customHeight="1" x14ac:dyDescent="0.25">
      <c r="B391" s="137"/>
      <c r="C391" s="137"/>
    </row>
    <row r="392" spans="2:3" ht="15.75" customHeight="1" x14ac:dyDescent="0.25">
      <c r="B392" s="137"/>
      <c r="C392" s="137"/>
    </row>
    <row r="393" spans="2:3" ht="15.75" customHeight="1" x14ac:dyDescent="0.25">
      <c r="B393" s="137"/>
      <c r="C393" s="137"/>
    </row>
    <row r="394" spans="2:3" ht="15.75" customHeight="1" x14ac:dyDescent="0.25">
      <c r="B394" s="137"/>
      <c r="C394" s="137"/>
    </row>
    <row r="395" spans="2:3" ht="15.75" customHeight="1" x14ac:dyDescent="0.25">
      <c r="B395" s="137"/>
      <c r="C395" s="137"/>
    </row>
    <row r="396" spans="2:3" ht="15.75" customHeight="1" x14ac:dyDescent="0.25">
      <c r="B396" s="137"/>
      <c r="C396" s="137"/>
    </row>
    <row r="397" spans="2:3" ht="15.75" customHeight="1" x14ac:dyDescent="0.25">
      <c r="B397" s="137"/>
      <c r="C397" s="137"/>
    </row>
    <row r="398" spans="2:3" ht="15.75" customHeight="1" x14ac:dyDescent="0.25">
      <c r="B398" s="137"/>
      <c r="C398" s="137"/>
    </row>
    <row r="399" spans="2:3" ht="15.75" customHeight="1" x14ac:dyDescent="0.25">
      <c r="B399" s="137"/>
      <c r="C399" s="137"/>
    </row>
    <row r="400" spans="2:3" ht="15.75" customHeight="1" x14ac:dyDescent="0.25">
      <c r="B400" s="137"/>
      <c r="C400" s="137"/>
    </row>
    <row r="401" spans="2:3" ht="15.75" customHeight="1" x14ac:dyDescent="0.25">
      <c r="B401" s="137"/>
      <c r="C401" s="137"/>
    </row>
    <row r="402" spans="2:3" ht="15.75" customHeight="1" x14ac:dyDescent="0.25">
      <c r="B402" s="137"/>
      <c r="C402" s="137"/>
    </row>
    <row r="403" spans="2:3" ht="15.75" customHeight="1" x14ac:dyDescent="0.25">
      <c r="B403" s="137"/>
      <c r="C403" s="137"/>
    </row>
    <row r="404" spans="2:3" ht="15.75" customHeight="1" x14ac:dyDescent="0.25">
      <c r="B404" s="137"/>
      <c r="C404" s="137"/>
    </row>
    <row r="405" spans="2:3" ht="15.75" customHeight="1" x14ac:dyDescent="0.25">
      <c r="B405" s="137"/>
      <c r="C405" s="137"/>
    </row>
    <row r="406" spans="2:3" ht="15.75" customHeight="1" x14ac:dyDescent="0.25">
      <c r="B406" s="137"/>
      <c r="C406" s="137"/>
    </row>
    <row r="407" spans="2:3" ht="15.75" customHeight="1" x14ac:dyDescent="0.25">
      <c r="B407" s="137"/>
      <c r="C407" s="137"/>
    </row>
    <row r="408" spans="2:3" ht="15.75" customHeight="1" x14ac:dyDescent="0.25">
      <c r="B408" s="137"/>
      <c r="C408" s="137"/>
    </row>
    <row r="409" spans="2:3" ht="15.75" customHeight="1" x14ac:dyDescent="0.25">
      <c r="B409" s="137"/>
      <c r="C409" s="137"/>
    </row>
    <row r="410" spans="2:3" ht="15.75" customHeight="1" x14ac:dyDescent="0.25">
      <c r="B410" s="137"/>
      <c r="C410" s="137"/>
    </row>
    <row r="411" spans="2:3" ht="15.75" customHeight="1" x14ac:dyDescent="0.25">
      <c r="B411" s="137"/>
      <c r="C411" s="137"/>
    </row>
    <row r="412" spans="2:3" ht="15.75" customHeight="1" x14ac:dyDescent="0.25">
      <c r="B412" s="137"/>
      <c r="C412" s="137"/>
    </row>
    <row r="413" spans="2:3" ht="15.75" customHeight="1" x14ac:dyDescent="0.25">
      <c r="B413" s="137"/>
      <c r="C413" s="137"/>
    </row>
    <row r="414" spans="2:3" ht="15.75" customHeight="1" x14ac:dyDescent="0.25">
      <c r="B414" s="137"/>
      <c r="C414" s="137"/>
    </row>
    <row r="415" spans="2:3" ht="15.75" customHeight="1" x14ac:dyDescent="0.25">
      <c r="B415" s="137"/>
      <c r="C415" s="137"/>
    </row>
    <row r="416" spans="2:3" ht="15.75" customHeight="1" x14ac:dyDescent="0.25">
      <c r="B416" s="137"/>
      <c r="C416" s="137"/>
    </row>
    <row r="417" spans="2:3" ht="15.75" customHeight="1" x14ac:dyDescent="0.25">
      <c r="B417" s="137"/>
      <c r="C417" s="137"/>
    </row>
    <row r="418" spans="2:3" ht="15.75" customHeight="1" x14ac:dyDescent="0.25">
      <c r="B418" s="137"/>
      <c r="C418" s="137"/>
    </row>
    <row r="419" spans="2:3" ht="15.75" customHeight="1" x14ac:dyDescent="0.25">
      <c r="B419" s="137"/>
      <c r="C419" s="137"/>
    </row>
    <row r="420" spans="2:3" ht="15.75" customHeight="1" x14ac:dyDescent="0.25">
      <c r="B420" s="137"/>
      <c r="C420" s="137"/>
    </row>
    <row r="421" spans="2:3" ht="15.75" customHeight="1" x14ac:dyDescent="0.25">
      <c r="B421" s="137"/>
      <c r="C421" s="137"/>
    </row>
    <row r="422" spans="2:3" ht="15.75" customHeight="1" x14ac:dyDescent="0.25">
      <c r="B422" s="137"/>
      <c r="C422" s="137"/>
    </row>
    <row r="423" spans="2:3" ht="15.75" customHeight="1" x14ac:dyDescent="0.25">
      <c r="B423" s="137"/>
      <c r="C423" s="137"/>
    </row>
    <row r="424" spans="2:3" ht="15.75" customHeight="1" x14ac:dyDescent="0.25">
      <c r="B424" s="137"/>
      <c r="C424" s="137"/>
    </row>
    <row r="425" spans="2:3" ht="15.75" customHeight="1" x14ac:dyDescent="0.25">
      <c r="B425" s="137"/>
      <c r="C425" s="137"/>
    </row>
    <row r="426" spans="2:3" ht="15.75" customHeight="1" x14ac:dyDescent="0.25">
      <c r="B426" s="137"/>
      <c r="C426" s="137"/>
    </row>
    <row r="427" spans="2:3" ht="15.75" customHeight="1" x14ac:dyDescent="0.25">
      <c r="B427" s="137"/>
      <c r="C427" s="137"/>
    </row>
    <row r="428" spans="2:3" ht="15.75" customHeight="1" x14ac:dyDescent="0.25">
      <c r="B428" s="137"/>
      <c r="C428" s="137"/>
    </row>
    <row r="429" spans="2:3" ht="15.75" customHeight="1" x14ac:dyDescent="0.25">
      <c r="B429" s="137"/>
      <c r="C429" s="137"/>
    </row>
    <row r="430" spans="2:3" ht="15.75" customHeight="1" x14ac:dyDescent="0.25">
      <c r="B430" s="137"/>
      <c r="C430" s="137"/>
    </row>
    <row r="431" spans="2:3" ht="15.75" customHeight="1" x14ac:dyDescent="0.25">
      <c r="B431" s="137"/>
      <c r="C431" s="137"/>
    </row>
    <row r="432" spans="2:3" ht="15.75" customHeight="1" x14ac:dyDescent="0.25">
      <c r="B432" s="137"/>
      <c r="C432" s="137"/>
    </row>
    <row r="433" spans="2:3" ht="15.75" customHeight="1" x14ac:dyDescent="0.25">
      <c r="B433" s="137"/>
      <c r="C433" s="137"/>
    </row>
    <row r="434" spans="2:3" ht="15.75" customHeight="1" x14ac:dyDescent="0.25">
      <c r="B434" s="137"/>
      <c r="C434" s="137"/>
    </row>
    <row r="435" spans="2:3" ht="15.75" customHeight="1" x14ac:dyDescent="0.25">
      <c r="B435" s="137"/>
      <c r="C435" s="137"/>
    </row>
    <row r="436" spans="2:3" ht="15.75" customHeight="1" x14ac:dyDescent="0.25">
      <c r="B436" s="137"/>
      <c r="C436" s="137"/>
    </row>
    <row r="437" spans="2:3" ht="15.75" customHeight="1" x14ac:dyDescent="0.25">
      <c r="B437" s="137"/>
      <c r="C437" s="137"/>
    </row>
    <row r="438" spans="2:3" ht="15.75" customHeight="1" x14ac:dyDescent="0.25">
      <c r="B438" s="137"/>
      <c r="C438" s="137"/>
    </row>
    <row r="439" spans="2:3" ht="15.75" customHeight="1" x14ac:dyDescent="0.25">
      <c r="B439" s="137"/>
      <c r="C439" s="137"/>
    </row>
    <row r="440" spans="2:3" ht="15.75" customHeight="1" x14ac:dyDescent="0.25">
      <c r="B440" s="137"/>
      <c r="C440" s="137"/>
    </row>
    <row r="441" spans="2:3" ht="15.75" customHeight="1" x14ac:dyDescent="0.25">
      <c r="B441" s="137"/>
      <c r="C441" s="137"/>
    </row>
    <row r="442" spans="2:3" ht="15.75" customHeight="1" x14ac:dyDescent="0.25">
      <c r="B442" s="137"/>
      <c r="C442" s="137"/>
    </row>
    <row r="443" spans="2:3" ht="15.75" customHeight="1" x14ac:dyDescent="0.25">
      <c r="B443" s="137"/>
      <c r="C443" s="137"/>
    </row>
    <row r="444" spans="2:3" ht="15.75" customHeight="1" x14ac:dyDescent="0.25">
      <c r="B444" s="137"/>
      <c r="C444" s="137"/>
    </row>
    <row r="445" spans="2:3" ht="15.75" customHeight="1" x14ac:dyDescent="0.25">
      <c r="B445" s="137"/>
      <c r="C445" s="137"/>
    </row>
    <row r="446" spans="2:3" ht="15.75" customHeight="1" x14ac:dyDescent="0.25">
      <c r="B446" s="137"/>
      <c r="C446" s="137"/>
    </row>
    <row r="447" spans="2:3" ht="15.75" customHeight="1" x14ac:dyDescent="0.25">
      <c r="B447" s="137"/>
      <c r="C447" s="137"/>
    </row>
    <row r="448" spans="2:3" ht="15.75" customHeight="1" x14ac:dyDescent="0.25">
      <c r="B448" s="137"/>
      <c r="C448" s="137"/>
    </row>
    <row r="449" spans="2:3" ht="15.75" customHeight="1" x14ac:dyDescent="0.25">
      <c r="B449" s="137"/>
      <c r="C449" s="137"/>
    </row>
    <row r="450" spans="2:3" ht="15.75" customHeight="1" x14ac:dyDescent="0.25">
      <c r="B450" s="137"/>
      <c r="C450" s="137"/>
    </row>
    <row r="451" spans="2:3" ht="15.75" customHeight="1" x14ac:dyDescent="0.25">
      <c r="B451" s="137"/>
      <c r="C451" s="137"/>
    </row>
    <row r="452" spans="2:3" ht="15.75" customHeight="1" x14ac:dyDescent="0.25">
      <c r="B452" s="137"/>
      <c r="C452" s="137"/>
    </row>
    <row r="453" spans="2:3" ht="15.75" customHeight="1" x14ac:dyDescent="0.25">
      <c r="B453" s="137"/>
      <c r="C453" s="137"/>
    </row>
    <row r="454" spans="2:3" ht="15.75" customHeight="1" x14ac:dyDescent="0.25">
      <c r="B454" s="137"/>
      <c r="C454" s="137"/>
    </row>
    <row r="455" spans="2:3" ht="15.75" customHeight="1" x14ac:dyDescent="0.25">
      <c r="B455" s="137"/>
      <c r="C455" s="137"/>
    </row>
    <row r="456" spans="2:3" ht="15.75" customHeight="1" x14ac:dyDescent="0.25">
      <c r="B456" s="137"/>
      <c r="C456" s="137"/>
    </row>
    <row r="457" spans="2:3" ht="15.75" customHeight="1" x14ac:dyDescent="0.25">
      <c r="B457" s="137"/>
      <c r="C457" s="137"/>
    </row>
    <row r="458" spans="2:3" ht="15.75" customHeight="1" x14ac:dyDescent="0.25">
      <c r="B458" s="137"/>
      <c r="C458" s="137"/>
    </row>
    <row r="459" spans="2:3" ht="15.75" customHeight="1" x14ac:dyDescent="0.25">
      <c r="B459" s="137"/>
      <c r="C459" s="137"/>
    </row>
    <row r="460" spans="2:3" ht="15.75" customHeight="1" x14ac:dyDescent="0.25">
      <c r="B460" s="137"/>
      <c r="C460" s="137"/>
    </row>
    <row r="461" spans="2:3" ht="15.75" customHeight="1" x14ac:dyDescent="0.25">
      <c r="B461" s="137"/>
      <c r="C461" s="137"/>
    </row>
    <row r="462" spans="2:3" ht="15.75" customHeight="1" x14ac:dyDescent="0.25">
      <c r="B462" s="137"/>
      <c r="C462" s="137"/>
    </row>
    <row r="463" spans="2:3" ht="15.75" customHeight="1" x14ac:dyDescent="0.25">
      <c r="B463" s="137"/>
      <c r="C463" s="137"/>
    </row>
    <row r="464" spans="2:3" ht="15.75" customHeight="1" x14ac:dyDescent="0.25">
      <c r="B464" s="137"/>
      <c r="C464" s="137"/>
    </row>
    <row r="465" spans="2:3" ht="15.75" customHeight="1" x14ac:dyDescent="0.25">
      <c r="B465" s="137"/>
      <c r="C465" s="137"/>
    </row>
    <row r="466" spans="2:3" ht="15.75" customHeight="1" x14ac:dyDescent="0.25">
      <c r="B466" s="137"/>
      <c r="C466" s="137"/>
    </row>
    <row r="467" spans="2:3" ht="15.75" customHeight="1" x14ac:dyDescent="0.25">
      <c r="B467" s="137"/>
      <c r="C467" s="137"/>
    </row>
    <row r="468" spans="2:3" ht="15.75" customHeight="1" x14ac:dyDescent="0.25">
      <c r="B468" s="137"/>
      <c r="C468" s="137"/>
    </row>
    <row r="469" spans="2:3" ht="15.75" customHeight="1" x14ac:dyDescent="0.25">
      <c r="B469" s="137"/>
      <c r="C469" s="137"/>
    </row>
    <row r="470" spans="2:3" ht="15.75" customHeight="1" x14ac:dyDescent="0.25">
      <c r="B470" s="137"/>
      <c r="C470" s="137"/>
    </row>
    <row r="471" spans="2:3" ht="15.75" customHeight="1" x14ac:dyDescent="0.25">
      <c r="B471" s="137"/>
      <c r="C471" s="137"/>
    </row>
    <row r="472" spans="2:3" ht="15.75" customHeight="1" x14ac:dyDescent="0.25">
      <c r="B472" s="137"/>
      <c r="C472" s="137"/>
    </row>
    <row r="473" spans="2:3" ht="15.75" customHeight="1" x14ac:dyDescent="0.25">
      <c r="B473" s="137"/>
      <c r="C473" s="137"/>
    </row>
    <row r="474" spans="2:3" ht="15.75" customHeight="1" x14ac:dyDescent="0.25">
      <c r="B474" s="137"/>
      <c r="C474" s="137"/>
    </row>
    <row r="475" spans="2:3" ht="15.75" customHeight="1" x14ac:dyDescent="0.25">
      <c r="B475" s="137"/>
      <c r="C475" s="137"/>
    </row>
    <row r="476" spans="2:3" ht="15.75" customHeight="1" x14ac:dyDescent="0.25">
      <c r="B476" s="137"/>
      <c r="C476" s="137"/>
    </row>
    <row r="477" spans="2:3" ht="15.75" customHeight="1" x14ac:dyDescent="0.25">
      <c r="B477" s="137"/>
      <c r="C477" s="137"/>
    </row>
    <row r="478" spans="2:3" ht="15.75" customHeight="1" x14ac:dyDescent="0.25">
      <c r="B478" s="137"/>
      <c r="C478" s="137"/>
    </row>
    <row r="479" spans="2:3" ht="15.75" customHeight="1" x14ac:dyDescent="0.25">
      <c r="B479" s="137"/>
      <c r="C479" s="137"/>
    </row>
    <row r="480" spans="2:3" ht="15.75" customHeight="1" x14ac:dyDescent="0.25">
      <c r="B480" s="137"/>
      <c r="C480" s="137"/>
    </row>
    <row r="481" spans="2:3" ht="15.75" customHeight="1" x14ac:dyDescent="0.25">
      <c r="B481" s="137"/>
      <c r="C481" s="137"/>
    </row>
    <row r="482" spans="2:3" ht="15.75" customHeight="1" x14ac:dyDescent="0.25">
      <c r="B482" s="137"/>
      <c r="C482" s="137"/>
    </row>
    <row r="483" spans="2:3" ht="15.75" customHeight="1" x14ac:dyDescent="0.25">
      <c r="B483" s="137"/>
      <c r="C483" s="137"/>
    </row>
    <row r="484" spans="2:3" ht="15.75" customHeight="1" x14ac:dyDescent="0.25">
      <c r="B484" s="137"/>
      <c r="C484" s="137"/>
    </row>
    <row r="485" spans="2:3" ht="15.75" customHeight="1" x14ac:dyDescent="0.25">
      <c r="B485" s="137"/>
      <c r="C485" s="137"/>
    </row>
    <row r="486" spans="2:3" ht="15.75" customHeight="1" x14ac:dyDescent="0.25">
      <c r="B486" s="137"/>
      <c r="C486" s="137"/>
    </row>
    <row r="487" spans="2:3" ht="15.75" customHeight="1" x14ac:dyDescent="0.25">
      <c r="B487" s="137"/>
      <c r="C487" s="137"/>
    </row>
    <row r="488" spans="2:3" ht="15.75" customHeight="1" x14ac:dyDescent="0.25">
      <c r="B488" s="137"/>
      <c r="C488" s="137"/>
    </row>
    <row r="489" spans="2:3" ht="15.75" customHeight="1" x14ac:dyDescent="0.25">
      <c r="B489" s="137"/>
      <c r="C489" s="137"/>
    </row>
    <row r="490" spans="2:3" ht="15.75" customHeight="1" x14ac:dyDescent="0.25">
      <c r="B490" s="137"/>
      <c r="C490" s="137"/>
    </row>
    <row r="491" spans="2:3" ht="15.75" customHeight="1" x14ac:dyDescent="0.25">
      <c r="B491" s="137"/>
      <c r="C491" s="137"/>
    </row>
    <row r="492" spans="2:3" ht="15.75" customHeight="1" x14ac:dyDescent="0.25">
      <c r="B492" s="137"/>
      <c r="C492" s="137"/>
    </row>
    <row r="493" spans="2:3" ht="15.75" customHeight="1" x14ac:dyDescent="0.25">
      <c r="B493" s="137"/>
      <c r="C493" s="137"/>
    </row>
    <row r="494" spans="2:3" ht="15.75" customHeight="1" x14ac:dyDescent="0.25">
      <c r="B494" s="137"/>
      <c r="C494" s="137"/>
    </row>
    <row r="495" spans="2:3" ht="15.75" customHeight="1" x14ac:dyDescent="0.25">
      <c r="B495" s="137"/>
      <c r="C495" s="137"/>
    </row>
    <row r="496" spans="2:3" ht="15.75" customHeight="1" x14ac:dyDescent="0.25">
      <c r="B496" s="137"/>
      <c r="C496" s="137"/>
    </row>
    <row r="497" spans="2:3" ht="15.75" customHeight="1" x14ac:dyDescent="0.25">
      <c r="B497" s="137"/>
      <c r="C497" s="137"/>
    </row>
    <row r="498" spans="2:3" ht="15.75" customHeight="1" x14ac:dyDescent="0.25">
      <c r="B498" s="137"/>
      <c r="C498" s="137"/>
    </row>
    <row r="499" spans="2:3" ht="15.75" customHeight="1" x14ac:dyDescent="0.25">
      <c r="B499" s="137"/>
      <c r="C499" s="137"/>
    </row>
    <row r="500" spans="2:3" ht="15.75" customHeight="1" x14ac:dyDescent="0.25">
      <c r="B500" s="137"/>
      <c r="C500" s="137"/>
    </row>
    <row r="501" spans="2:3" ht="15.75" customHeight="1" x14ac:dyDescent="0.25">
      <c r="B501" s="137"/>
      <c r="C501" s="137"/>
    </row>
    <row r="502" spans="2:3" ht="15.75" customHeight="1" x14ac:dyDescent="0.25">
      <c r="B502" s="137"/>
      <c r="C502" s="137"/>
    </row>
    <row r="503" spans="2:3" ht="15.75" customHeight="1" x14ac:dyDescent="0.25">
      <c r="B503" s="137"/>
      <c r="C503" s="137"/>
    </row>
    <row r="504" spans="2:3" ht="15.75" customHeight="1" x14ac:dyDescent="0.25">
      <c r="B504" s="137"/>
      <c r="C504" s="137"/>
    </row>
    <row r="505" spans="2:3" ht="15.75" customHeight="1" x14ac:dyDescent="0.25">
      <c r="B505" s="137"/>
      <c r="C505" s="137"/>
    </row>
    <row r="506" spans="2:3" ht="15.75" customHeight="1" x14ac:dyDescent="0.25">
      <c r="B506" s="137"/>
      <c r="C506" s="137"/>
    </row>
    <row r="507" spans="2:3" ht="15.75" customHeight="1" x14ac:dyDescent="0.25">
      <c r="B507" s="137"/>
      <c r="C507" s="137"/>
    </row>
    <row r="508" spans="2:3" ht="15.75" customHeight="1" x14ac:dyDescent="0.25">
      <c r="B508" s="137"/>
      <c r="C508" s="137"/>
    </row>
    <row r="509" spans="2:3" ht="15.75" customHeight="1" x14ac:dyDescent="0.25">
      <c r="B509" s="137"/>
      <c r="C509" s="137"/>
    </row>
    <row r="510" spans="2:3" ht="15.75" customHeight="1" x14ac:dyDescent="0.25">
      <c r="B510" s="137"/>
      <c r="C510" s="137"/>
    </row>
    <row r="511" spans="2:3" ht="15.75" customHeight="1" x14ac:dyDescent="0.25">
      <c r="B511" s="137"/>
      <c r="C511" s="137"/>
    </row>
    <row r="512" spans="2:3" ht="15.75" customHeight="1" x14ac:dyDescent="0.25">
      <c r="B512" s="137"/>
      <c r="C512" s="137"/>
    </row>
    <row r="513" spans="2:3" ht="15.75" customHeight="1" x14ac:dyDescent="0.25">
      <c r="B513" s="137"/>
      <c r="C513" s="137"/>
    </row>
    <row r="514" spans="2:3" ht="15.75" customHeight="1" x14ac:dyDescent="0.25">
      <c r="B514" s="137"/>
      <c r="C514" s="137"/>
    </row>
    <row r="515" spans="2:3" ht="15.75" customHeight="1" x14ac:dyDescent="0.25">
      <c r="B515" s="137"/>
      <c r="C515" s="137"/>
    </row>
    <row r="516" spans="2:3" ht="15.75" customHeight="1" x14ac:dyDescent="0.25">
      <c r="B516" s="137"/>
      <c r="C516" s="137"/>
    </row>
    <row r="517" spans="2:3" ht="15.75" customHeight="1" x14ac:dyDescent="0.25">
      <c r="B517" s="137"/>
      <c r="C517" s="137"/>
    </row>
    <row r="518" spans="2:3" ht="15.75" customHeight="1" x14ac:dyDescent="0.25">
      <c r="B518" s="137"/>
      <c r="C518" s="137"/>
    </row>
    <row r="519" spans="2:3" ht="15.75" customHeight="1" x14ac:dyDescent="0.25">
      <c r="B519" s="137"/>
      <c r="C519" s="137"/>
    </row>
    <row r="520" spans="2:3" ht="15.75" customHeight="1" x14ac:dyDescent="0.25">
      <c r="B520" s="137"/>
      <c r="C520" s="137"/>
    </row>
    <row r="521" spans="2:3" ht="15.75" customHeight="1" x14ac:dyDescent="0.25">
      <c r="B521" s="137"/>
      <c r="C521" s="137"/>
    </row>
    <row r="522" spans="2:3" ht="15.75" customHeight="1" x14ac:dyDescent="0.25">
      <c r="B522" s="137"/>
      <c r="C522" s="137"/>
    </row>
    <row r="523" spans="2:3" ht="15.75" customHeight="1" x14ac:dyDescent="0.25">
      <c r="B523" s="137"/>
      <c r="C523" s="137"/>
    </row>
    <row r="524" spans="2:3" ht="15.75" customHeight="1" x14ac:dyDescent="0.25">
      <c r="B524" s="137"/>
      <c r="C524" s="137"/>
    </row>
    <row r="525" spans="2:3" ht="15.75" customHeight="1" x14ac:dyDescent="0.25">
      <c r="B525" s="137"/>
      <c r="C525" s="137"/>
    </row>
    <row r="526" spans="2:3" ht="15.75" customHeight="1" x14ac:dyDescent="0.25">
      <c r="B526" s="137"/>
      <c r="C526" s="137"/>
    </row>
    <row r="527" spans="2:3" ht="15.75" customHeight="1" x14ac:dyDescent="0.25">
      <c r="B527" s="137"/>
      <c r="C527" s="137"/>
    </row>
    <row r="528" spans="2:3" ht="15.75" customHeight="1" x14ac:dyDescent="0.25">
      <c r="B528" s="137"/>
      <c r="C528" s="137"/>
    </row>
    <row r="529" spans="2:3" ht="15.75" customHeight="1" x14ac:dyDescent="0.25">
      <c r="B529" s="137"/>
      <c r="C529" s="137"/>
    </row>
    <row r="530" spans="2:3" ht="15.75" customHeight="1" x14ac:dyDescent="0.25">
      <c r="B530" s="137"/>
      <c r="C530" s="137"/>
    </row>
    <row r="531" spans="2:3" ht="15.75" customHeight="1" x14ac:dyDescent="0.25">
      <c r="B531" s="137"/>
      <c r="C531" s="137"/>
    </row>
    <row r="532" spans="2:3" ht="15.75" customHeight="1" x14ac:dyDescent="0.25">
      <c r="B532" s="137"/>
      <c r="C532" s="137"/>
    </row>
    <row r="533" spans="2:3" ht="15.75" customHeight="1" x14ac:dyDescent="0.25">
      <c r="B533" s="137"/>
      <c r="C533" s="137"/>
    </row>
    <row r="534" spans="2:3" ht="15.75" customHeight="1" x14ac:dyDescent="0.25">
      <c r="B534" s="137"/>
      <c r="C534" s="137"/>
    </row>
    <row r="535" spans="2:3" ht="15.75" customHeight="1" x14ac:dyDescent="0.25">
      <c r="B535" s="137"/>
      <c r="C535" s="137"/>
    </row>
    <row r="536" spans="2:3" ht="15.75" customHeight="1" x14ac:dyDescent="0.25">
      <c r="B536" s="137"/>
      <c r="C536" s="137"/>
    </row>
    <row r="537" spans="2:3" ht="15.75" customHeight="1" x14ac:dyDescent="0.25">
      <c r="B537" s="137"/>
      <c r="C537" s="137"/>
    </row>
    <row r="538" spans="2:3" ht="15.75" customHeight="1" x14ac:dyDescent="0.25">
      <c r="B538" s="137"/>
      <c r="C538" s="137"/>
    </row>
    <row r="539" spans="2:3" ht="15.75" customHeight="1" x14ac:dyDescent="0.25">
      <c r="B539" s="137"/>
      <c r="C539" s="137"/>
    </row>
    <row r="540" spans="2:3" ht="15.75" customHeight="1" x14ac:dyDescent="0.25">
      <c r="B540" s="137"/>
      <c r="C540" s="137"/>
    </row>
    <row r="541" spans="2:3" ht="15.75" customHeight="1" x14ac:dyDescent="0.25">
      <c r="B541" s="137"/>
      <c r="C541" s="137"/>
    </row>
    <row r="542" spans="2:3" ht="15.75" customHeight="1" x14ac:dyDescent="0.25">
      <c r="B542" s="137"/>
      <c r="C542" s="137"/>
    </row>
    <row r="543" spans="2:3" ht="15.75" customHeight="1" x14ac:dyDescent="0.25">
      <c r="B543" s="137"/>
      <c r="C543" s="137"/>
    </row>
    <row r="544" spans="2:3" ht="15.75" customHeight="1" x14ac:dyDescent="0.25">
      <c r="B544" s="137"/>
      <c r="C544" s="137"/>
    </row>
    <row r="545" spans="2:3" ht="15.75" customHeight="1" x14ac:dyDescent="0.25">
      <c r="B545" s="137"/>
      <c r="C545" s="137"/>
    </row>
    <row r="546" spans="2:3" ht="15.75" customHeight="1" x14ac:dyDescent="0.25">
      <c r="B546" s="137"/>
      <c r="C546" s="137"/>
    </row>
    <row r="547" spans="2:3" ht="15.75" customHeight="1" x14ac:dyDescent="0.25">
      <c r="B547" s="137"/>
      <c r="C547" s="137"/>
    </row>
    <row r="548" spans="2:3" ht="15.75" customHeight="1" x14ac:dyDescent="0.25">
      <c r="B548" s="137"/>
      <c r="C548" s="137"/>
    </row>
    <row r="549" spans="2:3" ht="15.75" customHeight="1" x14ac:dyDescent="0.25">
      <c r="B549" s="137"/>
      <c r="C549" s="137"/>
    </row>
    <row r="550" spans="2:3" ht="15.75" customHeight="1" x14ac:dyDescent="0.25">
      <c r="B550" s="137"/>
      <c r="C550" s="137"/>
    </row>
    <row r="551" spans="2:3" ht="15.75" customHeight="1" x14ac:dyDescent="0.25">
      <c r="B551" s="137"/>
      <c r="C551" s="137"/>
    </row>
    <row r="552" spans="2:3" ht="15.75" customHeight="1" x14ac:dyDescent="0.25">
      <c r="B552" s="137"/>
      <c r="C552" s="137"/>
    </row>
    <row r="553" spans="2:3" ht="15.75" customHeight="1" x14ac:dyDescent="0.25">
      <c r="B553" s="137"/>
      <c r="C553" s="137"/>
    </row>
    <row r="554" spans="2:3" ht="15.75" customHeight="1" x14ac:dyDescent="0.25">
      <c r="B554" s="137"/>
      <c r="C554" s="137"/>
    </row>
    <row r="555" spans="2:3" ht="15.75" customHeight="1" x14ac:dyDescent="0.25">
      <c r="B555" s="137"/>
      <c r="C555" s="137"/>
    </row>
    <row r="556" spans="2:3" ht="15.75" customHeight="1" x14ac:dyDescent="0.25">
      <c r="B556" s="137"/>
      <c r="C556" s="137"/>
    </row>
    <row r="557" spans="2:3" ht="15.75" customHeight="1" x14ac:dyDescent="0.25">
      <c r="B557" s="137"/>
      <c r="C557" s="137"/>
    </row>
    <row r="558" spans="2:3" ht="15.75" customHeight="1" x14ac:dyDescent="0.25">
      <c r="B558" s="137"/>
      <c r="C558" s="137"/>
    </row>
    <row r="559" spans="2:3" ht="15.75" customHeight="1" x14ac:dyDescent="0.25">
      <c r="B559" s="137"/>
      <c r="C559" s="137"/>
    </row>
    <row r="560" spans="2:3" ht="15.75" customHeight="1" x14ac:dyDescent="0.25">
      <c r="B560" s="137"/>
      <c r="C560" s="137"/>
    </row>
    <row r="561" spans="2:3" ht="15.75" customHeight="1" x14ac:dyDescent="0.25">
      <c r="B561" s="137"/>
      <c r="C561" s="137"/>
    </row>
    <row r="562" spans="2:3" ht="15.75" customHeight="1" x14ac:dyDescent="0.25">
      <c r="B562" s="137"/>
      <c r="C562" s="137"/>
    </row>
    <row r="563" spans="2:3" ht="15.75" customHeight="1" x14ac:dyDescent="0.25">
      <c r="B563" s="137"/>
      <c r="C563" s="137"/>
    </row>
    <row r="564" spans="2:3" ht="15.75" customHeight="1" x14ac:dyDescent="0.25">
      <c r="B564" s="137"/>
      <c r="C564" s="137"/>
    </row>
    <row r="565" spans="2:3" ht="15.75" customHeight="1" x14ac:dyDescent="0.25">
      <c r="B565" s="137"/>
      <c r="C565" s="137"/>
    </row>
    <row r="566" spans="2:3" ht="15.75" customHeight="1" x14ac:dyDescent="0.25">
      <c r="B566" s="137"/>
      <c r="C566" s="137"/>
    </row>
    <row r="567" spans="2:3" ht="15.75" customHeight="1" x14ac:dyDescent="0.25">
      <c r="B567" s="137"/>
      <c r="C567" s="137"/>
    </row>
    <row r="568" spans="2:3" ht="15.75" customHeight="1" x14ac:dyDescent="0.25">
      <c r="B568" s="137"/>
      <c r="C568" s="137"/>
    </row>
    <row r="569" spans="2:3" ht="15.75" customHeight="1" x14ac:dyDescent="0.25">
      <c r="B569" s="137"/>
      <c r="C569" s="137"/>
    </row>
    <row r="570" spans="2:3" ht="15.75" customHeight="1" x14ac:dyDescent="0.25">
      <c r="B570" s="137"/>
      <c r="C570" s="137"/>
    </row>
    <row r="571" spans="2:3" ht="15.75" customHeight="1" x14ac:dyDescent="0.25">
      <c r="B571" s="137"/>
      <c r="C571" s="137"/>
    </row>
    <row r="572" spans="2:3" ht="15.75" customHeight="1" x14ac:dyDescent="0.25">
      <c r="B572" s="137"/>
      <c r="C572" s="137"/>
    </row>
    <row r="573" spans="2:3" ht="15.75" customHeight="1" x14ac:dyDescent="0.25">
      <c r="B573" s="137"/>
      <c r="C573" s="137"/>
    </row>
    <row r="574" spans="2:3" ht="15.75" customHeight="1" x14ac:dyDescent="0.25">
      <c r="B574" s="137"/>
      <c r="C574" s="137"/>
    </row>
    <row r="575" spans="2:3" ht="15.75" customHeight="1" x14ac:dyDescent="0.25">
      <c r="B575" s="137"/>
      <c r="C575" s="137"/>
    </row>
    <row r="576" spans="2:3" ht="15.75" customHeight="1" x14ac:dyDescent="0.25">
      <c r="B576" s="137"/>
      <c r="C576" s="137"/>
    </row>
    <row r="577" spans="2:3" ht="15.75" customHeight="1" x14ac:dyDescent="0.25">
      <c r="B577" s="137"/>
      <c r="C577" s="137"/>
    </row>
    <row r="578" spans="2:3" ht="15.75" customHeight="1" x14ac:dyDescent="0.25">
      <c r="B578" s="137"/>
      <c r="C578" s="137"/>
    </row>
    <row r="579" spans="2:3" ht="15.75" customHeight="1" x14ac:dyDescent="0.25">
      <c r="B579" s="137"/>
      <c r="C579" s="137"/>
    </row>
    <row r="580" spans="2:3" ht="15.75" customHeight="1" x14ac:dyDescent="0.25">
      <c r="B580" s="137"/>
      <c r="C580" s="137"/>
    </row>
    <row r="581" spans="2:3" ht="15.75" customHeight="1" x14ac:dyDescent="0.25">
      <c r="B581" s="137"/>
      <c r="C581" s="137"/>
    </row>
    <row r="582" spans="2:3" ht="15.75" customHeight="1" x14ac:dyDescent="0.25">
      <c r="B582" s="137"/>
      <c r="C582" s="137"/>
    </row>
    <row r="583" spans="2:3" ht="15.75" customHeight="1" x14ac:dyDescent="0.25">
      <c r="B583" s="137"/>
      <c r="C583" s="137"/>
    </row>
    <row r="584" spans="2:3" ht="15.75" customHeight="1" x14ac:dyDescent="0.25">
      <c r="B584" s="137"/>
      <c r="C584" s="137"/>
    </row>
    <row r="585" spans="2:3" ht="15.75" customHeight="1" x14ac:dyDescent="0.25">
      <c r="B585" s="137"/>
      <c r="C585" s="137"/>
    </row>
    <row r="586" spans="2:3" ht="15.75" customHeight="1" x14ac:dyDescent="0.25">
      <c r="B586" s="137"/>
      <c r="C586" s="137"/>
    </row>
    <row r="587" spans="2:3" ht="15.75" customHeight="1" x14ac:dyDescent="0.25">
      <c r="B587" s="137"/>
      <c r="C587" s="137"/>
    </row>
    <row r="588" spans="2:3" ht="15.75" customHeight="1" x14ac:dyDescent="0.25">
      <c r="B588" s="137"/>
      <c r="C588" s="137"/>
    </row>
    <row r="589" spans="2:3" ht="15.75" customHeight="1" x14ac:dyDescent="0.25">
      <c r="B589" s="137"/>
      <c r="C589" s="137"/>
    </row>
    <row r="590" spans="2:3" ht="15.75" customHeight="1" x14ac:dyDescent="0.25">
      <c r="B590" s="137"/>
      <c r="C590" s="137"/>
    </row>
    <row r="591" spans="2:3" ht="15.75" customHeight="1" x14ac:dyDescent="0.25">
      <c r="B591" s="137"/>
      <c r="C591" s="137"/>
    </row>
    <row r="592" spans="2:3" ht="15.75" customHeight="1" x14ac:dyDescent="0.25">
      <c r="B592" s="137"/>
      <c r="C592" s="137"/>
    </row>
    <row r="593" spans="2:3" ht="15.75" customHeight="1" x14ac:dyDescent="0.25">
      <c r="B593" s="137"/>
      <c r="C593" s="137"/>
    </row>
    <row r="594" spans="2:3" ht="15.75" customHeight="1" x14ac:dyDescent="0.25">
      <c r="B594" s="137"/>
      <c r="C594" s="137"/>
    </row>
    <row r="595" spans="2:3" ht="15.75" customHeight="1" x14ac:dyDescent="0.25">
      <c r="B595" s="137"/>
      <c r="C595" s="137"/>
    </row>
    <row r="596" spans="2:3" ht="15.75" customHeight="1" x14ac:dyDescent="0.25">
      <c r="B596" s="137"/>
      <c r="C596" s="137"/>
    </row>
    <row r="597" spans="2:3" ht="15.75" customHeight="1" x14ac:dyDescent="0.25">
      <c r="B597" s="137"/>
      <c r="C597" s="137"/>
    </row>
    <row r="598" spans="2:3" ht="15.75" customHeight="1" x14ac:dyDescent="0.25">
      <c r="B598" s="137"/>
      <c r="C598" s="137"/>
    </row>
    <row r="599" spans="2:3" ht="15.75" customHeight="1" x14ac:dyDescent="0.25">
      <c r="B599" s="137"/>
      <c r="C599" s="137"/>
    </row>
    <row r="600" spans="2:3" ht="15.75" customHeight="1" x14ac:dyDescent="0.25">
      <c r="B600" s="137"/>
      <c r="C600" s="137"/>
    </row>
    <row r="601" spans="2:3" ht="15.75" customHeight="1" x14ac:dyDescent="0.25">
      <c r="B601" s="137"/>
      <c r="C601" s="137"/>
    </row>
    <row r="602" spans="2:3" ht="15.75" customHeight="1" x14ac:dyDescent="0.25">
      <c r="B602" s="137"/>
      <c r="C602" s="137"/>
    </row>
    <row r="603" spans="2:3" ht="15.75" customHeight="1" x14ac:dyDescent="0.25">
      <c r="B603" s="137"/>
      <c r="C603" s="137"/>
    </row>
    <row r="604" spans="2:3" ht="15.75" customHeight="1" x14ac:dyDescent="0.25">
      <c r="B604" s="137"/>
      <c r="C604" s="137"/>
    </row>
    <row r="605" spans="2:3" ht="15.75" customHeight="1" x14ac:dyDescent="0.25">
      <c r="B605" s="137"/>
      <c r="C605" s="137"/>
    </row>
    <row r="606" spans="2:3" ht="15.75" customHeight="1" x14ac:dyDescent="0.25">
      <c r="B606" s="137"/>
      <c r="C606" s="137"/>
    </row>
    <row r="607" spans="2:3" ht="15.75" customHeight="1" x14ac:dyDescent="0.25">
      <c r="B607" s="137"/>
      <c r="C607" s="137"/>
    </row>
    <row r="608" spans="2:3" ht="15.75" customHeight="1" x14ac:dyDescent="0.25">
      <c r="B608" s="137"/>
      <c r="C608" s="137"/>
    </row>
    <row r="609" spans="2:3" ht="15.75" customHeight="1" x14ac:dyDescent="0.25">
      <c r="B609" s="137"/>
      <c r="C609" s="137"/>
    </row>
    <row r="610" spans="2:3" ht="15.75" customHeight="1" x14ac:dyDescent="0.25">
      <c r="B610" s="137"/>
      <c r="C610" s="137"/>
    </row>
    <row r="611" spans="2:3" ht="15.75" customHeight="1" x14ac:dyDescent="0.25">
      <c r="B611" s="137"/>
      <c r="C611" s="137"/>
    </row>
    <row r="612" spans="2:3" ht="15.75" customHeight="1" x14ac:dyDescent="0.25">
      <c r="B612" s="137"/>
      <c r="C612" s="137"/>
    </row>
    <row r="613" spans="2:3" ht="15.75" customHeight="1" x14ac:dyDescent="0.25">
      <c r="B613" s="137"/>
      <c r="C613" s="137"/>
    </row>
    <row r="614" spans="2:3" ht="15.75" customHeight="1" x14ac:dyDescent="0.25">
      <c r="B614" s="137"/>
      <c r="C614" s="137"/>
    </row>
    <row r="615" spans="2:3" ht="15.75" customHeight="1" x14ac:dyDescent="0.25">
      <c r="B615" s="137"/>
      <c r="C615" s="137"/>
    </row>
    <row r="616" spans="2:3" ht="15.75" customHeight="1" x14ac:dyDescent="0.25">
      <c r="B616" s="137"/>
      <c r="C616" s="137"/>
    </row>
    <row r="617" spans="2:3" ht="15.75" customHeight="1" x14ac:dyDescent="0.25">
      <c r="B617" s="137"/>
      <c r="C617" s="137"/>
    </row>
    <row r="618" spans="2:3" ht="15.75" customHeight="1" x14ac:dyDescent="0.25">
      <c r="B618" s="137"/>
      <c r="C618" s="137"/>
    </row>
    <row r="619" spans="2:3" ht="15.75" customHeight="1" x14ac:dyDescent="0.25">
      <c r="B619" s="137"/>
      <c r="C619" s="137"/>
    </row>
    <row r="620" spans="2:3" ht="15.75" customHeight="1" x14ac:dyDescent="0.25">
      <c r="B620" s="137"/>
      <c r="C620" s="137"/>
    </row>
    <row r="621" spans="2:3" ht="15.75" customHeight="1" x14ac:dyDescent="0.25">
      <c r="B621" s="137"/>
      <c r="C621" s="137"/>
    </row>
    <row r="622" spans="2:3" ht="15.75" customHeight="1" x14ac:dyDescent="0.25">
      <c r="B622" s="137"/>
      <c r="C622" s="137"/>
    </row>
    <row r="623" spans="2:3" ht="15.75" customHeight="1" x14ac:dyDescent="0.25">
      <c r="B623" s="137"/>
      <c r="C623" s="137"/>
    </row>
    <row r="624" spans="2:3" ht="15.75" customHeight="1" x14ac:dyDescent="0.25">
      <c r="B624" s="137"/>
      <c r="C624" s="137"/>
    </row>
    <row r="625" spans="2:3" ht="15.75" customHeight="1" x14ac:dyDescent="0.25">
      <c r="B625" s="137"/>
      <c r="C625" s="137"/>
    </row>
    <row r="626" spans="2:3" ht="15.75" customHeight="1" x14ac:dyDescent="0.25">
      <c r="B626" s="137"/>
      <c r="C626" s="137"/>
    </row>
    <row r="627" spans="2:3" ht="15.75" customHeight="1" x14ac:dyDescent="0.25">
      <c r="B627" s="137"/>
      <c r="C627" s="137"/>
    </row>
    <row r="628" spans="2:3" ht="15.75" customHeight="1" x14ac:dyDescent="0.25">
      <c r="B628" s="137"/>
      <c r="C628" s="137"/>
    </row>
    <row r="629" spans="2:3" ht="15.75" customHeight="1" x14ac:dyDescent="0.25">
      <c r="B629" s="137"/>
      <c r="C629" s="137"/>
    </row>
    <row r="630" spans="2:3" ht="15.75" customHeight="1" x14ac:dyDescent="0.25">
      <c r="B630" s="137"/>
      <c r="C630" s="137"/>
    </row>
    <row r="631" spans="2:3" ht="15.75" customHeight="1" x14ac:dyDescent="0.25">
      <c r="B631" s="137"/>
      <c r="C631" s="137"/>
    </row>
    <row r="632" spans="2:3" ht="15.75" customHeight="1" x14ac:dyDescent="0.25">
      <c r="B632" s="137"/>
      <c r="C632" s="137"/>
    </row>
    <row r="633" spans="2:3" ht="15.75" customHeight="1" x14ac:dyDescent="0.25">
      <c r="B633" s="137"/>
      <c r="C633" s="137"/>
    </row>
    <row r="634" spans="2:3" ht="15.75" customHeight="1" x14ac:dyDescent="0.25">
      <c r="B634" s="137"/>
      <c r="C634" s="137"/>
    </row>
    <row r="635" spans="2:3" ht="15.75" customHeight="1" x14ac:dyDescent="0.25">
      <c r="B635" s="137"/>
      <c r="C635" s="137"/>
    </row>
    <row r="636" spans="2:3" ht="15.75" customHeight="1" x14ac:dyDescent="0.25">
      <c r="B636" s="137"/>
      <c r="C636" s="137"/>
    </row>
    <row r="637" spans="2:3" ht="15.75" customHeight="1" x14ac:dyDescent="0.25">
      <c r="B637" s="137"/>
      <c r="C637" s="137"/>
    </row>
    <row r="638" spans="2:3" ht="15.75" customHeight="1" x14ac:dyDescent="0.25">
      <c r="B638" s="137"/>
      <c r="C638" s="137"/>
    </row>
    <row r="639" spans="2:3" ht="15.75" customHeight="1" x14ac:dyDescent="0.25">
      <c r="B639" s="137"/>
      <c r="C639" s="137"/>
    </row>
    <row r="640" spans="2:3" ht="15.75" customHeight="1" x14ac:dyDescent="0.25">
      <c r="B640" s="137"/>
      <c r="C640" s="137"/>
    </row>
    <row r="641" spans="2:3" ht="15.75" customHeight="1" x14ac:dyDescent="0.25">
      <c r="B641" s="137"/>
      <c r="C641" s="137"/>
    </row>
    <row r="642" spans="2:3" ht="15.75" customHeight="1" x14ac:dyDescent="0.25">
      <c r="B642" s="137"/>
      <c r="C642" s="137"/>
    </row>
    <row r="643" spans="2:3" ht="15.75" customHeight="1" x14ac:dyDescent="0.25">
      <c r="B643" s="137"/>
      <c r="C643" s="137"/>
    </row>
    <row r="644" spans="2:3" ht="15.75" customHeight="1" x14ac:dyDescent="0.25">
      <c r="B644" s="137"/>
      <c r="C644" s="137"/>
    </row>
    <row r="645" spans="2:3" ht="15.75" customHeight="1" x14ac:dyDescent="0.25">
      <c r="B645" s="137"/>
      <c r="C645" s="137"/>
    </row>
    <row r="646" spans="2:3" ht="15.75" customHeight="1" x14ac:dyDescent="0.25">
      <c r="B646" s="137"/>
      <c r="C646" s="137"/>
    </row>
    <row r="647" spans="2:3" ht="15.75" customHeight="1" x14ac:dyDescent="0.25">
      <c r="B647" s="137"/>
      <c r="C647" s="137"/>
    </row>
    <row r="648" spans="2:3" ht="15.75" customHeight="1" x14ac:dyDescent="0.25">
      <c r="B648" s="137"/>
      <c r="C648" s="137"/>
    </row>
    <row r="649" spans="2:3" ht="15.75" customHeight="1" x14ac:dyDescent="0.25">
      <c r="B649" s="137"/>
      <c r="C649" s="137"/>
    </row>
    <row r="650" spans="2:3" ht="15.75" customHeight="1" x14ac:dyDescent="0.25">
      <c r="B650" s="137"/>
      <c r="C650" s="137"/>
    </row>
    <row r="651" spans="2:3" ht="15.75" customHeight="1" x14ac:dyDescent="0.25">
      <c r="B651" s="137"/>
      <c r="C651" s="137"/>
    </row>
    <row r="652" spans="2:3" ht="15.75" customHeight="1" x14ac:dyDescent="0.25">
      <c r="B652" s="137"/>
      <c r="C652" s="137"/>
    </row>
    <row r="653" spans="2:3" ht="15.75" customHeight="1" x14ac:dyDescent="0.25">
      <c r="B653" s="137"/>
      <c r="C653" s="137"/>
    </row>
    <row r="654" spans="2:3" ht="15.75" customHeight="1" x14ac:dyDescent="0.25">
      <c r="B654" s="137"/>
      <c r="C654" s="137"/>
    </row>
    <row r="655" spans="2:3" ht="15.75" customHeight="1" x14ac:dyDescent="0.25">
      <c r="B655" s="137"/>
      <c r="C655" s="137"/>
    </row>
    <row r="656" spans="2:3" ht="15.75" customHeight="1" x14ac:dyDescent="0.25">
      <c r="B656" s="137"/>
      <c r="C656" s="137"/>
    </row>
    <row r="657" spans="2:3" ht="15.75" customHeight="1" x14ac:dyDescent="0.25">
      <c r="B657" s="137"/>
      <c r="C657" s="137"/>
    </row>
    <row r="658" spans="2:3" ht="15.75" customHeight="1" x14ac:dyDescent="0.25">
      <c r="B658" s="137"/>
      <c r="C658" s="137"/>
    </row>
    <row r="659" spans="2:3" ht="15.75" customHeight="1" x14ac:dyDescent="0.25">
      <c r="B659" s="137"/>
      <c r="C659" s="137"/>
    </row>
    <row r="660" spans="2:3" ht="15.75" customHeight="1" x14ac:dyDescent="0.25">
      <c r="B660" s="137"/>
      <c r="C660" s="137"/>
    </row>
    <row r="661" spans="2:3" ht="15.75" customHeight="1" x14ac:dyDescent="0.25">
      <c r="B661" s="137"/>
      <c r="C661" s="137"/>
    </row>
    <row r="662" spans="2:3" ht="15.75" customHeight="1" x14ac:dyDescent="0.25">
      <c r="B662" s="137"/>
      <c r="C662" s="137"/>
    </row>
    <row r="663" spans="2:3" ht="15.75" customHeight="1" x14ac:dyDescent="0.25">
      <c r="B663" s="137"/>
      <c r="C663" s="137"/>
    </row>
    <row r="664" spans="2:3" ht="15.75" customHeight="1" x14ac:dyDescent="0.25">
      <c r="B664" s="137"/>
      <c r="C664" s="137"/>
    </row>
    <row r="665" spans="2:3" ht="15.75" customHeight="1" x14ac:dyDescent="0.25">
      <c r="B665" s="137"/>
      <c r="C665" s="137"/>
    </row>
    <row r="666" spans="2:3" ht="15.75" customHeight="1" x14ac:dyDescent="0.25">
      <c r="B666" s="137"/>
      <c r="C666" s="137"/>
    </row>
    <row r="667" spans="2:3" ht="15.75" customHeight="1" x14ac:dyDescent="0.25">
      <c r="B667" s="137"/>
      <c r="C667" s="137"/>
    </row>
    <row r="668" spans="2:3" ht="15.75" customHeight="1" x14ac:dyDescent="0.25">
      <c r="B668" s="137"/>
      <c r="C668" s="137"/>
    </row>
    <row r="669" spans="2:3" ht="15.75" customHeight="1" x14ac:dyDescent="0.25">
      <c r="B669" s="137"/>
      <c r="C669" s="137"/>
    </row>
    <row r="670" spans="2:3" ht="15.75" customHeight="1" x14ac:dyDescent="0.25">
      <c r="B670" s="137"/>
      <c r="C670" s="137"/>
    </row>
    <row r="671" spans="2:3" ht="15.75" customHeight="1" x14ac:dyDescent="0.25">
      <c r="B671" s="137"/>
      <c r="C671" s="137"/>
    </row>
    <row r="672" spans="2:3" ht="15.75" customHeight="1" x14ac:dyDescent="0.25">
      <c r="B672" s="137"/>
      <c r="C672" s="137"/>
    </row>
    <row r="673" spans="2:3" ht="15.75" customHeight="1" x14ac:dyDescent="0.25">
      <c r="B673" s="137"/>
      <c r="C673" s="137"/>
    </row>
    <row r="674" spans="2:3" ht="15.75" customHeight="1" x14ac:dyDescent="0.25">
      <c r="B674" s="137"/>
      <c r="C674" s="137"/>
    </row>
    <row r="675" spans="2:3" ht="15.75" customHeight="1" x14ac:dyDescent="0.25">
      <c r="B675" s="137"/>
      <c r="C675" s="137"/>
    </row>
    <row r="676" spans="2:3" ht="15.75" customHeight="1" x14ac:dyDescent="0.25">
      <c r="B676" s="137"/>
      <c r="C676" s="137"/>
    </row>
    <row r="677" spans="2:3" ht="15.75" customHeight="1" x14ac:dyDescent="0.25">
      <c r="B677" s="137"/>
      <c r="C677" s="137"/>
    </row>
    <row r="678" spans="2:3" ht="15.75" customHeight="1" x14ac:dyDescent="0.25">
      <c r="B678" s="137"/>
      <c r="C678" s="137"/>
    </row>
    <row r="679" spans="2:3" ht="15.75" customHeight="1" x14ac:dyDescent="0.25">
      <c r="B679" s="137"/>
      <c r="C679" s="137"/>
    </row>
    <row r="680" spans="2:3" ht="15.75" customHeight="1" x14ac:dyDescent="0.25">
      <c r="B680" s="137"/>
      <c r="C680" s="137"/>
    </row>
    <row r="681" spans="2:3" ht="15.75" customHeight="1" x14ac:dyDescent="0.25">
      <c r="B681" s="137"/>
      <c r="C681" s="137"/>
    </row>
    <row r="682" spans="2:3" ht="15.75" customHeight="1" x14ac:dyDescent="0.25">
      <c r="B682" s="137"/>
      <c r="C682" s="137"/>
    </row>
    <row r="683" spans="2:3" ht="15.75" customHeight="1" x14ac:dyDescent="0.25">
      <c r="B683" s="137"/>
      <c r="C683" s="137"/>
    </row>
    <row r="684" spans="2:3" ht="15.75" customHeight="1" x14ac:dyDescent="0.25">
      <c r="B684" s="137"/>
      <c r="C684" s="137"/>
    </row>
    <row r="685" spans="2:3" ht="15.75" customHeight="1" x14ac:dyDescent="0.25">
      <c r="B685" s="137"/>
      <c r="C685" s="137"/>
    </row>
    <row r="686" spans="2:3" ht="15.75" customHeight="1" x14ac:dyDescent="0.25">
      <c r="B686" s="137"/>
      <c r="C686" s="137"/>
    </row>
    <row r="687" spans="2:3" ht="15.75" customHeight="1" x14ac:dyDescent="0.25">
      <c r="B687" s="137"/>
      <c r="C687" s="137"/>
    </row>
    <row r="688" spans="2:3" ht="15.75" customHeight="1" x14ac:dyDescent="0.25">
      <c r="B688" s="137"/>
      <c r="C688" s="137"/>
    </row>
    <row r="689" spans="2:3" ht="15.75" customHeight="1" x14ac:dyDescent="0.25">
      <c r="B689" s="137"/>
      <c r="C689" s="137"/>
    </row>
    <row r="690" spans="2:3" ht="15.75" customHeight="1" x14ac:dyDescent="0.25">
      <c r="B690" s="137"/>
      <c r="C690" s="137"/>
    </row>
    <row r="691" spans="2:3" ht="15.75" customHeight="1" x14ac:dyDescent="0.25">
      <c r="B691" s="137"/>
      <c r="C691" s="137"/>
    </row>
    <row r="692" spans="2:3" ht="15.75" customHeight="1" x14ac:dyDescent="0.25">
      <c r="B692" s="137"/>
      <c r="C692" s="137"/>
    </row>
    <row r="693" spans="2:3" ht="15.75" customHeight="1" x14ac:dyDescent="0.25">
      <c r="B693" s="137"/>
      <c r="C693" s="137"/>
    </row>
    <row r="694" spans="2:3" ht="15.75" customHeight="1" x14ac:dyDescent="0.25">
      <c r="B694" s="137"/>
      <c r="C694" s="137"/>
    </row>
    <row r="695" spans="2:3" ht="15.75" customHeight="1" x14ac:dyDescent="0.25">
      <c r="B695" s="137"/>
      <c r="C695" s="137"/>
    </row>
    <row r="696" spans="2:3" ht="15.75" customHeight="1" x14ac:dyDescent="0.25">
      <c r="B696" s="137"/>
      <c r="C696" s="137"/>
    </row>
    <row r="697" spans="2:3" ht="15.75" customHeight="1" x14ac:dyDescent="0.25">
      <c r="B697" s="137"/>
      <c r="C697" s="137"/>
    </row>
    <row r="698" spans="2:3" ht="15.75" customHeight="1" x14ac:dyDescent="0.25">
      <c r="B698" s="137"/>
      <c r="C698" s="137"/>
    </row>
    <row r="699" spans="2:3" ht="15.75" customHeight="1" x14ac:dyDescent="0.25">
      <c r="B699" s="137"/>
      <c r="C699" s="137"/>
    </row>
    <row r="700" spans="2:3" ht="15.75" customHeight="1" x14ac:dyDescent="0.25">
      <c r="B700" s="137"/>
      <c r="C700" s="137"/>
    </row>
    <row r="701" spans="2:3" ht="15.75" customHeight="1" x14ac:dyDescent="0.25">
      <c r="B701" s="137"/>
      <c r="C701" s="137"/>
    </row>
    <row r="702" spans="2:3" ht="15.75" customHeight="1" x14ac:dyDescent="0.25">
      <c r="B702" s="137"/>
      <c r="C702" s="137"/>
    </row>
    <row r="703" spans="2:3" ht="15.75" customHeight="1" x14ac:dyDescent="0.25">
      <c r="B703" s="137"/>
      <c r="C703" s="137"/>
    </row>
    <row r="704" spans="2:3" ht="15.75" customHeight="1" x14ac:dyDescent="0.25">
      <c r="B704" s="137"/>
      <c r="C704" s="137"/>
    </row>
    <row r="705" spans="2:3" ht="15.75" customHeight="1" x14ac:dyDescent="0.25">
      <c r="B705" s="137"/>
      <c r="C705" s="137"/>
    </row>
    <row r="706" spans="2:3" ht="15.75" customHeight="1" x14ac:dyDescent="0.25">
      <c r="B706" s="137"/>
      <c r="C706" s="137"/>
    </row>
    <row r="707" spans="2:3" ht="15.75" customHeight="1" x14ac:dyDescent="0.25">
      <c r="B707" s="137"/>
      <c r="C707" s="137"/>
    </row>
    <row r="708" spans="2:3" ht="15.75" customHeight="1" x14ac:dyDescent="0.25">
      <c r="B708" s="137"/>
      <c r="C708" s="137"/>
    </row>
    <row r="709" spans="2:3" ht="15.75" customHeight="1" x14ac:dyDescent="0.25">
      <c r="B709" s="137"/>
      <c r="C709" s="137"/>
    </row>
    <row r="710" spans="2:3" ht="15.75" customHeight="1" x14ac:dyDescent="0.25">
      <c r="B710" s="137"/>
      <c r="C710" s="137"/>
    </row>
    <row r="711" spans="2:3" ht="15.75" customHeight="1" x14ac:dyDescent="0.25">
      <c r="B711" s="137"/>
      <c r="C711" s="137"/>
    </row>
    <row r="712" spans="2:3" ht="15.75" customHeight="1" x14ac:dyDescent="0.25">
      <c r="B712" s="137"/>
      <c r="C712" s="137"/>
    </row>
    <row r="713" spans="2:3" ht="15.75" customHeight="1" x14ac:dyDescent="0.25">
      <c r="B713" s="137"/>
      <c r="C713" s="137"/>
    </row>
    <row r="714" spans="2:3" ht="15.75" customHeight="1" x14ac:dyDescent="0.25">
      <c r="B714" s="137"/>
      <c r="C714" s="137"/>
    </row>
    <row r="715" spans="2:3" ht="15.75" customHeight="1" x14ac:dyDescent="0.25">
      <c r="B715" s="137"/>
      <c r="C715" s="137"/>
    </row>
    <row r="716" spans="2:3" ht="15.75" customHeight="1" x14ac:dyDescent="0.25">
      <c r="B716" s="137"/>
      <c r="C716" s="137"/>
    </row>
    <row r="717" spans="2:3" ht="15.75" customHeight="1" x14ac:dyDescent="0.25">
      <c r="B717" s="137"/>
      <c r="C717" s="137"/>
    </row>
    <row r="718" spans="2:3" ht="15.75" customHeight="1" x14ac:dyDescent="0.25">
      <c r="B718" s="137"/>
      <c r="C718" s="137"/>
    </row>
    <row r="719" spans="2:3" ht="15.75" customHeight="1" x14ac:dyDescent="0.25">
      <c r="B719" s="137"/>
      <c r="C719" s="137"/>
    </row>
    <row r="720" spans="2:3" ht="15.75" customHeight="1" x14ac:dyDescent="0.25">
      <c r="B720" s="137"/>
      <c r="C720" s="137"/>
    </row>
    <row r="721" spans="2:3" ht="15.75" customHeight="1" x14ac:dyDescent="0.25">
      <c r="B721" s="137"/>
      <c r="C721" s="137"/>
    </row>
    <row r="722" spans="2:3" ht="15.75" customHeight="1" x14ac:dyDescent="0.25">
      <c r="B722" s="137"/>
      <c r="C722" s="137"/>
    </row>
    <row r="723" spans="2:3" ht="15.75" customHeight="1" x14ac:dyDescent="0.25">
      <c r="B723" s="137"/>
      <c r="C723" s="137"/>
    </row>
    <row r="724" spans="2:3" ht="15.75" customHeight="1" x14ac:dyDescent="0.25">
      <c r="B724" s="137"/>
      <c r="C724" s="137"/>
    </row>
    <row r="725" spans="2:3" ht="15.75" customHeight="1" x14ac:dyDescent="0.25">
      <c r="B725" s="137"/>
      <c r="C725" s="137"/>
    </row>
    <row r="726" spans="2:3" ht="15.75" customHeight="1" x14ac:dyDescent="0.25">
      <c r="B726" s="137"/>
      <c r="C726" s="137"/>
    </row>
    <row r="727" spans="2:3" ht="15.75" customHeight="1" x14ac:dyDescent="0.25">
      <c r="B727" s="137"/>
      <c r="C727" s="137"/>
    </row>
    <row r="728" spans="2:3" ht="15.75" customHeight="1" x14ac:dyDescent="0.25">
      <c r="B728" s="137"/>
      <c r="C728" s="137"/>
    </row>
    <row r="729" spans="2:3" ht="15.75" customHeight="1" x14ac:dyDescent="0.25">
      <c r="B729" s="137"/>
      <c r="C729" s="137"/>
    </row>
    <row r="730" spans="2:3" ht="15.75" customHeight="1" x14ac:dyDescent="0.25">
      <c r="B730" s="137"/>
      <c r="C730" s="137"/>
    </row>
    <row r="731" spans="2:3" ht="15.75" customHeight="1" x14ac:dyDescent="0.25">
      <c r="B731" s="137"/>
      <c r="C731" s="137"/>
    </row>
    <row r="732" spans="2:3" ht="15.75" customHeight="1" x14ac:dyDescent="0.25">
      <c r="B732" s="137"/>
      <c r="C732" s="137"/>
    </row>
    <row r="733" spans="2:3" ht="15.75" customHeight="1" x14ac:dyDescent="0.25">
      <c r="B733" s="137"/>
      <c r="C733" s="137"/>
    </row>
    <row r="734" spans="2:3" ht="15.75" customHeight="1" x14ac:dyDescent="0.25">
      <c r="B734" s="137"/>
      <c r="C734" s="137"/>
    </row>
    <row r="735" spans="2:3" ht="15.75" customHeight="1" x14ac:dyDescent="0.25">
      <c r="B735" s="137"/>
      <c r="C735" s="137"/>
    </row>
    <row r="736" spans="2:3" ht="15.75" customHeight="1" x14ac:dyDescent="0.25">
      <c r="B736" s="137"/>
      <c r="C736" s="137"/>
    </row>
    <row r="737" spans="2:3" ht="15.75" customHeight="1" x14ac:dyDescent="0.25">
      <c r="B737" s="137"/>
      <c r="C737" s="137"/>
    </row>
    <row r="738" spans="2:3" ht="15.75" customHeight="1" x14ac:dyDescent="0.25">
      <c r="B738" s="137"/>
      <c r="C738" s="137"/>
    </row>
    <row r="739" spans="2:3" ht="15.75" customHeight="1" x14ac:dyDescent="0.25">
      <c r="B739" s="137"/>
      <c r="C739" s="137"/>
    </row>
    <row r="740" spans="2:3" ht="15.75" customHeight="1" x14ac:dyDescent="0.25">
      <c r="B740" s="137"/>
      <c r="C740" s="137"/>
    </row>
    <row r="741" spans="2:3" ht="15.75" customHeight="1" x14ac:dyDescent="0.25">
      <c r="B741" s="137"/>
      <c r="C741" s="137"/>
    </row>
    <row r="742" spans="2:3" ht="15.75" customHeight="1" x14ac:dyDescent="0.25">
      <c r="B742" s="137"/>
      <c r="C742" s="137"/>
    </row>
    <row r="743" spans="2:3" ht="15.75" customHeight="1" x14ac:dyDescent="0.25">
      <c r="B743" s="137"/>
      <c r="C743" s="137"/>
    </row>
    <row r="744" spans="2:3" ht="15.75" customHeight="1" x14ac:dyDescent="0.25">
      <c r="B744" s="137"/>
      <c r="C744" s="137"/>
    </row>
    <row r="745" spans="2:3" ht="15.75" customHeight="1" x14ac:dyDescent="0.25">
      <c r="B745" s="137"/>
      <c r="C745" s="137"/>
    </row>
    <row r="746" spans="2:3" ht="15.75" customHeight="1" x14ac:dyDescent="0.25">
      <c r="B746" s="137"/>
      <c r="C746" s="137"/>
    </row>
    <row r="747" spans="2:3" ht="15.75" customHeight="1" x14ac:dyDescent="0.25">
      <c r="B747" s="137"/>
      <c r="C747" s="137"/>
    </row>
    <row r="748" spans="2:3" ht="15.75" customHeight="1" x14ac:dyDescent="0.25">
      <c r="B748" s="137"/>
      <c r="C748" s="137"/>
    </row>
    <row r="749" spans="2:3" ht="15.75" customHeight="1" x14ac:dyDescent="0.25">
      <c r="B749" s="137"/>
      <c r="C749" s="137"/>
    </row>
    <row r="750" spans="2:3" ht="15.75" customHeight="1" x14ac:dyDescent="0.25">
      <c r="B750" s="137"/>
      <c r="C750" s="137"/>
    </row>
    <row r="751" spans="2:3" ht="15.75" customHeight="1" x14ac:dyDescent="0.25">
      <c r="B751" s="137"/>
      <c r="C751" s="137"/>
    </row>
    <row r="752" spans="2:3" ht="15.75" customHeight="1" x14ac:dyDescent="0.25">
      <c r="B752" s="137"/>
      <c r="C752" s="137"/>
    </row>
    <row r="753" spans="2:3" ht="15.75" customHeight="1" x14ac:dyDescent="0.25">
      <c r="B753" s="137"/>
      <c r="C753" s="137"/>
    </row>
    <row r="754" spans="2:3" ht="15.75" customHeight="1" x14ac:dyDescent="0.25">
      <c r="B754" s="137"/>
      <c r="C754" s="137"/>
    </row>
    <row r="755" spans="2:3" ht="15.75" customHeight="1" x14ac:dyDescent="0.25">
      <c r="B755" s="137"/>
      <c r="C755" s="137"/>
    </row>
    <row r="756" spans="2:3" ht="15.75" customHeight="1" x14ac:dyDescent="0.25">
      <c r="B756" s="137"/>
      <c r="C756" s="137"/>
    </row>
    <row r="757" spans="2:3" ht="15.75" customHeight="1" x14ac:dyDescent="0.25">
      <c r="B757" s="137"/>
      <c r="C757" s="137"/>
    </row>
    <row r="758" spans="2:3" ht="15.75" customHeight="1" x14ac:dyDescent="0.25">
      <c r="B758" s="137"/>
      <c r="C758" s="137"/>
    </row>
    <row r="759" spans="2:3" ht="15.75" customHeight="1" x14ac:dyDescent="0.25">
      <c r="B759" s="137"/>
      <c r="C759" s="137"/>
    </row>
    <row r="760" spans="2:3" ht="15.75" customHeight="1" x14ac:dyDescent="0.25">
      <c r="B760" s="137"/>
      <c r="C760" s="137"/>
    </row>
    <row r="761" spans="2:3" ht="15.75" customHeight="1" x14ac:dyDescent="0.25">
      <c r="B761" s="137"/>
      <c r="C761" s="137"/>
    </row>
    <row r="762" spans="2:3" ht="15.75" customHeight="1" x14ac:dyDescent="0.25">
      <c r="B762" s="137"/>
      <c r="C762" s="137"/>
    </row>
    <row r="763" spans="2:3" ht="15.75" customHeight="1" x14ac:dyDescent="0.25">
      <c r="B763" s="137"/>
      <c r="C763" s="137"/>
    </row>
    <row r="764" spans="2:3" ht="15.75" customHeight="1" x14ac:dyDescent="0.25">
      <c r="B764" s="137"/>
      <c r="C764" s="137"/>
    </row>
    <row r="765" spans="2:3" ht="15.75" customHeight="1" x14ac:dyDescent="0.25">
      <c r="B765" s="137"/>
      <c r="C765" s="137"/>
    </row>
    <row r="766" spans="2:3" ht="15.75" customHeight="1" x14ac:dyDescent="0.25">
      <c r="B766" s="137"/>
      <c r="C766" s="137"/>
    </row>
    <row r="767" spans="2:3" ht="15.75" customHeight="1" x14ac:dyDescent="0.25">
      <c r="B767" s="137"/>
      <c r="C767" s="137"/>
    </row>
    <row r="768" spans="2:3" ht="15.75" customHeight="1" x14ac:dyDescent="0.25">
      <c r="B768" s="137"/>
      <c r="C768" s="137"/>
    </row>
    <row r="769" spans="2:3" ht="15.75" customHeight="1" x14ac:dyDescent="0.25">
      <c r="B769" s="137"/>
      <c r="C769" s="137"/>
    </row>
    <row r="770" spans="2:3" ht="15.75" customHeight="1" x14ac:dyDescent="0.25">
      <c r="B770" s="137"/>
      <c r="C770" s="137"/>
    </row>
    <row r="771" spans="2:3" ht="15.75" customHeight="1" x14ac:dyDescent="0.25">
      <c r="B771" s="137"/>
      <c r="C771" s="137"/>
    </row>
    <row r="772" spans="2:3" ht="15.75" customHeight="1" x14ac:dyDescent="0.25">
      <c r="B772" s="137"/>
      <c r="C772" s="137"/>
    </row>
    <row r="773" spans="2:3" ht="15.75" customHeight="1" x14ac:dyDescent="0.25">
      <c r="B773" s="137"/>
      <c r="C773" s="137"/>
    </row>
    <row r="774" spans="2:3" ht="15.75" customHeight="1" x14ac:dyDescent="0.25">
      <c r="B774" s="137"/>
      <c r="C774" s="137"/>
    </row>
    <row r="775" spans="2:3" ht="15.75" customHeight="1" x14ac:dyDescent="0.25">
      <c r="B775" s="137"/>
      <c r="C775" s="137"/>
    </row>
    <row r="776" spans="2:3" ht="15.75" customHeight="1" x14ac:dyDescent="0.25">
      <c r="B776" s="137"/>
      <c r="C776" s="137"/>
    </row>
    <row r="777" spans="2:3" ht="15.75" customHeight="1" x14ac:dyDescent="0.25">
      <c r="B777" s="137"/>
      <c r="C777" s="137"/>
    </row>
    <row r="778" spans="2:3" ht="15.75" customHeight="1" x14ac:dyDescent="0.25">
      <c r="B778" s="137"/>
      <c r="C778" s="137"/>
    </row>
    <row r="779" spans="2:3" ht="15.75" customHeight="1" x14ac:dyDescent="0.25">
      <c r="B779" s="137"/>
      <c r="C779" s="137"/>
    </row>
    <row r="780" spans="2:3" ht="15.75" customHeight="1" x14ac:dyDescent="0.25">
      <c r="B780" s="137"/>
      <c r="C780" s="137"/>
    </row>
    <row r="781" spans="2:3" ht="15.75" customHeight="1" x14ac:dyDescent="0.25">
      <c r="B781" s="137"/>
      <c r="C781" s="137"/>
    </row>
    <row r="782" spans="2:3" ht="15.75" customHeight="1" x14ac:dyDescent="0.25">
      <c r="B782" s="137"/>
      <c r="C782" s="137"/>
    </row>
    <row r="783" spans="2:3" ht="15.75" customHeight="1" x14ac:dyDescent="0.25">
      <c r="B783" s="137"/>
      <c r="C783" s="137"/>
    </row>
    <row r="784" spans="2:3" ht="15.75" customHeight="1" x14ac:dyDescent="0.25">
      <c r="B784" s="137"/>
      <c r="C784" s="137"/>
    </row>
    <row r="785" spans="2:3" ht="15.75" customHeight="1" x14ac:dyDescent="0.25">
      <c r="B785" s="137"/>
      <c r="C785" s="137"/>
    </row>
    <row r="786" spans="2:3" ht="15.75" customHeight="1" x14ac:dyDescent="0.25">
      <c r="B786" s="137"/>
      <c r="C786" s="137"/>
    </row>
    <row r="787" spans="2:3" ht="15.75" customHeight="1" x14ac:dyDescent="0.25">
      <c r="B787" s="137"/>
      <c r="C787" s="137"/>
    </row>
    <row r="788" spans="2:3" ht="15.75" customHeight="1" x14ac:dyDescent="0.25">
      <c r="B788" s="137"/>
      <c r="C788" s="137"/>
    </row>
    <row r="789" spans="2:3" ht="15.75" customHeight="1" x14ac:dyDescent="0.25">
      <c r="B789" s="137"/>
      <c r="C789" s="137"/>
    </row>
    <row r="790" spans="2:3" ht="15.75" customHeight="1" x14ac:dyDescent="0.25">
      <c r="B790" s="137"/>
      <c r="C790" s="137"/>
    </row>
    <row r="791" spans="2:3" ht="15.75" customHeight="1" x14ac:dyDescent="0.25">
      <c r="B791" s="137"/>
      <c r="C791" s="137"/>
    </row>
    <row r="792" spans="2:3" ht="15.75" customHeight="1" x14ac:dyDescent="0.25">
      <c r="B792" s="137"/>
      <c r="C792" s="137"/>
    </row>
    <row r="793" spans="2:3" ht="15.75" customHeight="1" x14ac:dyDescent="0.25">
      <c r="B793" s="137"/>
      <c r="C793" s="137"/>
    </row>
    <row r="794" spans="2:3" ht="15.75" customHeight="1" x14ac:dyDescent="0.25">
      <c r="B794" s="137"/>
      <c r="C794" s="137"/>
    </row>
    <row r="795" spans="2:3" ht="15.75" customHeight="1" x14ac:dyDescent="0.25">
      <c r="B795" s="137"/>
      <c r="C795" s="137"/>
    </row>
    <row r="796" spans="2:3" ht="15.75" customHeight="1" x14ac:dyDescent="0.25">
      <c r="B796" s="137"/>
      <c r="C796" s="137"/>
    </row>
    <row r="797" spans="2:3" ht="15.75" customHeight="1" x14ac:dyDescent="0.25">
      <c r="B797" s="137"/>
      <c r="C797" s="137"/>
    </row>
    <row r="798" spans="2:3" ht="15.75" customHeight="1" x14ac:dyDescent="0.25">
      <c r="B798" s="137"/>
      <c r="C798" s="137"/>
    </row>
    <row r="799" spans="2:3" ht="15.75" customHeight="1" x14ac:dyDescent="0.25">
      <c r="B799" s="137"/>
      <c r="C799" s="137"/>
    </row>
    <row r="800" spans="2:3" ht="15.75" customHeight="1" x14ac:dyDescent="0.25">
      <c r="B800" s="137"/>
      <c r="C800" s="137"/>
    </row>
    <row r="801" spans="2:3" ht="15.75" customHeight="1" x14ac:dyDescent="0.25">
      <c r="B801" s="137"/>
      <c r="C801" s="137"/>
    </row>
    <row r="802" spans="2:3" ht="15.75" customHeight="1" x14ac:dyDescent="0.25">
      <c r="B802" s="137"/>
      <c r="C802" s="137"/>
    </row>
    <row r="803" spans="2:3" ht="15.75" customHeight="1" x14ac:dyDescent="0.25">
      <c r="B803" s="137"/>
      <c r="C803" s="137"/>
    </row>
    <row r="804" spans="2:3" ht="15.75" customHeight="1" x14ac:dyDescent="0.25">
      <c r="B804" s="137"/>
      <c r="C804" s="137"/>
    </row>
    <row r="805" spans="2:3" ht="15.75" customHeight="1" x14ac:dyDescent="0.25">
      <c r="B805" s="137"/>
      <c r="C805" s="137"/>
    </row>
    <row r="806" spans="2:3" ht="15.75" customHeight="1" x14ac:dyDescent="0.25">
      <c r="B806" s="137"/>
      <c r="C806" s="137"/>
    </row>
    <row r="807" spans="2:3" ht="15.75" customHeight="1" x14ac:dyDescent="0.25">
      <c r="B807" s="137"/>
      <c r="C807" s="137"/>
    </row>
    <row r="808" spans="2:3" ht="15.75" customHeight="1" x14ac:dyDescent="0.25">
      <c r="B808" s="137"/>
      <c r="C808" s="137"/>
    </row>
    <row r="809" spans="2:3" ht="15.75" customHeight="1" x14ac:dyDescent="0.25">
      <c r="B809" s="137"/>
      <c r="C809" s="137"/>
    </row>
    <row r="810" spans="2:3" ht="15.75" customHeight="1" x14ac:dyDescent="0.25">
      <c r="B810" s="137"/>
      <c r="C810" s="137"/>
    </row>
    <row r="811" spans="2:3" ht="15.75" customHeight="1" x14ac:dyDescent="0.25">
      <c r="B811" s="137"/>
      <c r="C811" s="137"/>
    </row>
    <row r="812" spans="2:3" ht="15.75" customHeight="1" x14ac:dyDescent="0.25">
      <c r="B812" s="137"/>
      <c r="C812" s="137"/>
    </row>
    <row r="813" spans="2:3" ht="15.75" customHeight="1" x14ac:dyDescent="0.25">
      <c r="B813" s="137"/>
      <c r="C813" s="137"/>
    </row>
    <row r="814" spans="2:3" ht="15.75" customHeight="1" x14ac:dyDescent="0.25">
      <c r="B814" s="137"/>
      <c r="C814" s="137"/>
    </row>
    <row r="815" spans="2:3" ht="15.75" customHeight="1" x14ac:dyDescent="0.25">
      <c r="B815" s="137"/>
      <c r="C815" s="137"/>
    </row>
    <row r="816" spans="2:3" ht="15.75" customHeight="1" x14ac:dyDescent="0.25">
      <c r="B816" s="137"/>
      <c r="C816" s="137"/>
    </row>
    <row r="817" spans="2:3" ht="15.75" customHeight="1" x14ac:dyDescent="0.25">
      <c r="B817" s="137"/>
      <c r="C817" s="137"/>
    </row>
    <row r="818" spans="2:3" ht="15.75" customHeight="1" x14ac:dyDescent="0.25">
      <c r="B818" s="137"/>
      <c r="C818" s="137"/>
    </row>
    <row r="819" spans="2:3" ht="15.75" customHeight="1" x14ac:dyDescent="0.25">
      <c r="B819" s="137"/>
      <c r="C819" s="137"/>
    </row>
    <row r="820" spans="2:3" ht="15.75" customHeight="1" x14ac:dyDescent="0.25">
      <c r="B820" s="137"/>
      <c r="C820" s="137"/>
    </row>
    <row r="821" spans="2:3" ht="15.75" customHeight="1" x14ac:dyDescent="0.25">
      <c r="B821" s="137"/>
      <c r="C821" s="137"/>
    </row>
    <row r="822" spans="2:3" ht="15.75" customHeight="1" x14ac:dyDescent="0.25">
      <c r="B822" s="137"/>
      <c r="C822" s="137"/>
    </row>
    <row r="823" spans="2:3" ht="15.75" customHeight="1" x14ac:dyDescent="0.25">
      <c r="B823" s="137"/>
      <c r="C823" s="137"/>
    </row>
    <row r="824" spans="2:3" ht="15.75" customHeight="1" x14ac:dyDescent="0.25">
      <c r="B824" s="137"/>
      <c r="C824" s="137"/>
    </row>
    <row r="825" spans="2:3" ht="15.75" customHeight="1" x14ac:dyDescent="0.25">
      <c r="B825" s="137"/>
      <c r="C825" s="137"/>
    </row>
    <row r="826" spans="2:3" ht="15.75" customHeight="1" x14ac:dyDescent="0.25">
      <c r="B826" s="137"/>
      <c r="C826" s="137"/>
    </row>
    <row r="827" spans="2:3" ht="15.75" customHeight="1" x14ac:dyDescent="0.25">
      <c r="B827" s="137"/>
      <c r="C827" s="137"/>
    </row>
    <row r="828" spans="2:3" ht="15.75" customHeight="1" x14ac:dyDescent="0.25">
      <c r="B828" s="137"/>
      <c r="C828" s="137"/>
    </row>
    <row r="829" spans="2:3" ht="15.75" customHeight="1" x14ac:dyDescent="0.25">
      <c r="B829" s="137"/>
      <c r="C829" s="137"/>
    </row>
    <row r="830" spans="2:3" ht="15.75" customHeight="1" x14ac:dyDescent="0.25">
      <c r="B830" s="137"/>
      <c r="C830" s="137"/>
    </row>
    <row r="831" spans="2:3" ht="15.75" customHeight="1" x14ac:dyDescent="0.25">
      <c r="B831" s="137"/>
      <c r="C831" s="137"/>
    </row>
    <row r="832" spans="2:3" ht="15.75" customHeight="1" x14ac:dyDescent="0.25">
      <c r="B832" s="137"/>
      <c r="C832" s="137"/>
    </row>
    <row r="833" spans="2:3" ht="15.75" customHeight="1" x14ac:dyDescent="0.25">
      <c r="B833" s="137"/>
      <c r="C833" s="137"/>
    </row>
    <row r="834" spans="2:3" ht="15.75" customHeight="1" x14ac:dyDescent="0.25">
      <c r="B834" s="137"/>
      <c r="C834" s="137"/>
    </row>
    <row r="835" spans="2:3" ht="15.75" customHeight="1" x14ac:dyDescent="0.25">
      <c r="B835" s="137"/>
      <c r="C835" s="137"/>
    </row>
    <row r="836" spans="2:3" ht="15.75" customHeight="1" x14ac:dyDescent="0.25">
      <c r="B836" s="137"/>
      <c r="C836" s="137"/>
    </row>
    <row r="837" spans="2:3" ht="15.75" customHeight="1" x14ac:dyDescent="0.25">
      <c r="B837" s="137"/>
      <c r="C837" s="137"/>
    </row>
    <row r="838" spans="2:3" ht="15.75" customHeight="1" x14ac:dyDescent="0.25">
      <c r="B838" s="137"/>
      <c r="C838" s="137"/>
    </row>
    <row r="839" spans="2:3" ht="15.75" customHeight="1" x14ac:dyDescent="0.25">
      <c r="B839" s="137"/>
      <c r="C839" s="137"/>
    </row>
    <row r="840" spans="2:3" ht="15.75" customHeight="1" x14ac:dyDescent="0.25">
      <c r="B840" s="137"/>
      <c r="C840" s="137"/>
    </row>
    <row r="841" spans="2:3" ht="15.75" customHeight="1" x14ac:dyDescent="0.25">
      <c r="B841" s="137"/>
      <c r="C841" s="137"/>
    </row>
    <row r="842" spans="2:3" ht="15.75" customHeight="1" x14ac:dyDescent="0.25">
      <c r="B842" s="137"/>
      <c r="C842" s="137"/>
    </row>
    <row r="843" spans="2:3" ht="15.75" customHeight="1" x14ac:dyDescent="0.25">
      <c r="B843" s="137"/>
      <c r="C843" s="137"/>
    </row>
    <row r="844" spans="2:3" ht="15.75" customHeight="1" x14ac:dyDescent="0.25">
      <c r="B844" s="137"/>
      <c r="C844" s="137"/>
    </row>
    <row r="845" spans="2:3" ht="15.75" customHeight="1" x14ac:dyDescent="0.25">
      <c r="B845" s="137"/>
      <c r="C845" s="137"/>
    </row>
    <row r="846" spans="2:3" ht="15.75" customHeight="1" x14ac:dyDescent="0.25">
      <c r="B846" s="137"/>
      <c r="C846" s="137"/>
    </row>
    <row r="847" spans="2:3" ht="15.75" customHeight="1" x14ac:dyDescent="0.25">
      <c r="B847" s="137"/>
      <c r="C847" s="137"/>
    </row>
    <row r="848" spans="2:3" ht="15.75" customHeight="1" x14ac:dyDescent="0.25">
      <c r="B848" s="137"/>
      <c r="C848" s="137"/>
    </row>
    <row r="849" spans="2:3" ht="15.75" customHeight="1" x14ac:dyDescent="0.25">
      <c r="B849" s="137"/>
      <c r="C849" s="137"/>
    </row>
    <row r="850" spans="2:3" ht="15.75" customHeight="1" x14ac:dyDescent="0.25">
      <c r="B850" s="137"/>
      <c r="C850" s="137"/>
    </row>
    <row r="851" spans="2:3" ht="15.75" customHeight="1" x14ac:dyDescent="0.25">
      <c r="B851" s="137"/>
      <c r="C851" s="137"/>
    </row>
    <row r="852" spans="2:3" ht="15.75" customHeight="1" x14ac:dyDescent="0.25">
      <c r="B852" s="137"/>
      <c r="C852" s="137"/>
    </row>
    <row r="853" spans="2:3" ht="15.75" customHeight="1" x14ac:dyDescent="0.25">
      <c r="B853" s="137"/>
      <c r="C853" s="137"/>
    </row>
    <row r="854" spans="2:3" ht="15.75" customHeight="1" x14ac:dyDescent="0.25">
      <c r="B854" s="137"/>
      <c r="C854" s="137"/>
    </row>
    <row r="855" spans="2:3" ht="15.75" customHeight="1" x14ac:dyDescent="0.25">
      <c r="B855" s="137"/>
      <c r="C855" s="137"/>
    </row>
    <row r="856" spans="2:3" ht="15.75" customHeight="1" x14ac:dyDescent="0.25">
      <c r="B856" s="137"/>
      <c r="C856" s="137"/>
    </row>
    <row r="857" spans="2:3" ht="15.75" customHeight="1" x14ac:dyDescent="0.25">
      <c r="B857" s="137"/>
      <c r="C857" s="137"/>
    </row>
    <row r="858" spans="2:3" ht="15.75" customHeight="1" x14ac:dyDescent="0.25">
      <c r="B858" s="137"/>
      <c r="C858" s="137"/>
    </row>
    <row r="859" spans="2:3" ht="15.75" customHeight="1" x14ac:dyDescent="0.25">
      <c r="B859" s="137"/>
      <c r="C859" s="137"/>
    </row>
    <row r="860" spans="2:3" ht="15.75" customHeight="1" x14ac:dyDescent="0.25">
      <c r="B860" s="137"/>
      <c r="C860" s="137"/>
    </row>
    <row r="861" spans="2:3" ht="15.75" customHeight="1" x14ac:dyDescent="0.25">
      <c r="B861" s="137"/>
      <c r="C861" s="137"/>
    </row>
    <row r="862" spans="2:3" ht="15.75" customHeight="1" x14ac:dyDescent="0.25">
      <c r="B862" s="137"/>
      <c r="C862" s="137"/>
    </row>
    <row r="863" spans="2:3" ht="15.75" customHeight="1" x14ac:dyDescent="0.25">
      <c r="B863" s="137"/>
      <c r="C863" s="137"/>
    </row>
    <row r="864" spans="2:3" ht="15.75" customHeight="1" x14ac:dyDescent="0.25">
      <c r="B864" s="137"/>
      <c r="C864" s="137"/>
    </row>
    <row r="865" spans="2:3" ht="15.75" customHeight="1" x14ac:dyDescent="0.25">
      <c r="B865" s="137"/>
      <c r="C865" s="137"/>
    </row>
    <row r="866" spans="2:3" ht="15.75" customHeight="1" x14ac:dyDescent="0.25">
      <c r="B866" s="137"/>
      <c r="C866" s="137"/>
    </row>
    <row r="867" spans="2:3" ht="15.75" customHeight="1" x14ac:dyDescent="0.25">
      <c r="B867" s="137"/>
      <c r="C867" s="137"/>
    </row>
    <row r="868" spans="2:3" ht="15.75" customHeight="1" x14ac:dyDescent="0.25">
      <c r="B868" s="137"/>
      <c r="C868" s="137"/>
    </row>
    <row r="869" spans="2:3" ht="15.75" customHeight="1" x14ac:dyDescent="0.25">
      <c r="B869" s="137"/>
      <c r="C869" s="137"/>
    </row>
    <row r="870" spans="2:3" ht="15.75" customHeight="1" x14ac:dyDescent="0.25">
      <c r="B870" s="137"/>
      <c r="C870" s="137"/>
    </row>
    <row r="871" spans="2:3" ht="15.75" customHeight="1" x14ac:dyDescent="0.25">
      <c r="B871" s="137"/>
      <c r="C871" s="137"/>
    </row>
    <row r="872" spans="2:3" ht="15.75" customHeight="1" x14ac:dyDescent="0.25">
      <c r="B872" s="137"/>
      <c r="C872" s="137"/>
    </row>
    <row r="873" spans="2:3" ht="15.75" customHeight="1" x14ac:dyDescent="0.25">
      <c r="B873" s="137"/>
      <c r="C873" s="137"/>
    </row>
    <row r="874" spans="2:3" ht="15.75" customHeight="1" x14ac:dyDescent="0.25">
      <c r="B874" s="137"/>
      <c r="C874" s="137"/>
    </row>
    <row r="875" spans="2:3" ht="15.75" customHeight="1" x14ac:dyDescent="0.25">
      <c r="B875" s="137"/>
      <c r="C875" s="137"/>
    </row>
    <row r="876" spans="2:3" ht="15.75" customHeight="1" x14ac:dyDescent="0.25">
      <c r="B876" s="137"/>
      <c r="C876" s="137"/>
    </row>
    <row r="877" spans="2:3" ht="15.75" customHeight="1" x14ac:dyDescent="0.25">
      <c r="B877" s="137"/>
      <c r="C877" s="137"/>
    </row>
    <row r="878" spans="2:3" ht="15.75" customHeight="1" x14ac:dyDescent="0.25">
      <c r="B878" s="137"/>
      <c r="C878" s="137"/>
    </row>
    <row r="879" spans="2:3" ht="15.75" customHeight="1" x14ac:dyDescent="0.25">
      <c r="B879" s="137"/>
      <c r="C879" s="137"/>
    </row>
    <row r="880" spans="2:3" ht="15.75" customHeight="1" x14ac:dyDescent="0.25">
      <c r="B880" s="137"/>
      <c r="C880" s="137"/>
    </row>
    <row r="881" spans="2:3" ht="15.75" customHeight="1" x14ac:dyDescent="0.25">
      <c r="B881" s="137"/>
      <c r="C881" s="137"/>
    </row>
    <row r="882" spans="2:3" ht="15.75" customHeight="1" x14ac:dyDescent="0.25">
      <c r="B882" s="137"/>
      <c r="C882" s="137"/>
    </row>
    <row r="883" spans="2:3" ht="15.75" customHeight="1" x14ac:dyDescent="0.25">
      <c r="B883" s="137"/>
      <c r="C883" s="137"/>
    </row>
    <row r="884" spans="2:3" ht="15.75" customHeight="1" x14ac:dyDescent="0.25">
      <c r="B884" s="137"/>
      <c r="C884" s="137"/>
    </row>
    <row r="885" spans="2:3" ht="15.75" customHeight="1" x14ac:dyDescent="0.25">
      <c r="B885" s="137"/>
      <c r="C885" s="137"/>
    </row>
    <row r="886" spans="2:3" ht="15.75" customHeight="1" x14ac:dyDescent="0.25">
      <c r="B886" s="137"/>
      <c r="C886" s="137"/>
    </row>
    <row r="887" spans="2:3" ht="15.75" customHeight="1" x14ac:dyDescent="0.25">
      <c r="B887" s="137"/>
      <c r="C887" s="137"/>
    </row>
    <row r="888" spans="2:3" ht="15.75" customHeight="1" x14ac:dyDescent="0.25">
      <c r="B888" s="137"/>
      <c r="C888" s="137"/>
    </row>
    <row r="889" spans="2:3" ht="15.75" customHeight="1" x14ac:dyDescent="0.25">
      <c r="B889" s="137"/>
      <c r="C889" s="137"/>
    </row>
    <row r="890" spans="2:3" ht="15.75" customHeight="1" x14ac:dyDescent="0.25">
      <c r="B890" s="137"/>
      <c r="C890" s="137"/>
    </row>
    <row r="891" spans="2:3" ht="15.75" customHeight="1" x14ac:dyDescent="0.25">
      <c r="B891" s="137"/>
      <c r="C891" s="137"/>
    </row>
    <row r="892" spans="2:3" ht="15.75" customHeight="1" x14ac:dyDescent="0.25">
      <c r="B892" s="137"/>
      <c r="C892" s="137"/>
    </row>
    <row r="893" spans="2:3" ht="15.75" customHeight="1" x14ac:dyDescent="0.25">
      <c r="B893" s="137"/>
      <c r="C893" s="137"/>
    </row>
    <row r="894" spans="2:3" ht="15.75" customHeight="1" x14ac:dyDescent="0.25">
      <c r="B894" s="137"/>
      <c r="C894" s="137"/>
    </row>
    <row r="895" spans="2:3" ht="15.75" customHeight="1" x14ac:dyDescent="0.25">
      <c r="B895" s="137"/>
      <c r="C895" s="137"/>
    </row>
    <row r="896" spans="2:3" ht="15.75" customHeight="1" x14ac:dyDescent="0.25">
      <c r="B896" s="137"/>
      <c r="C896" s="137"/>
    </row>
    <row r="897" spans="2:3" ht="15.75" customHeight="1" x14ac:dyDescent="0.25">
      <c r="B897" s="137"/>
      <c r="C897" s="137"/>
    </row>
    <row r="898" spans="2:3" ht="15.75" customHeight="1" x14ac:dyDescent="0.25">
      <c r="B898" s="137"/>
      <c r="C898" s="137"/>
    </row>
    <row r="899" spans="2:3" ht="15.75" customHeight="1" x14ac:dyDescent="0.25">
      <c r="B899" s="137"/>
      <c r="C899" s="137"/>
    </row>
    <row r="900" spans="2:3" ht="15.75" customHeight="1" x14ac:dyDescent="0.25">
      <c r="B900" s="137"/>
      <c r="C900" s="137"/>
    </row>
    <row r="901" spans="2:3" ht="15.75" customHeight="1" x14ac:dyDescent="0.25">
      <c r="B901" s="137"/>
      <c r="C901" s="137"/>
    </row>
    <row r="902" spans="2:3" ht="15.75" customHeight="1" x14ac:dyDescent="0.25">
      <c r="B902" s="137"/>
      <c r="C902" s="137"/>
    </row>
    <row r="903" spans="2:3" ht="15.75" customHeight="1" x14ac:dyDescent="0.25">
      <c r="B903" s="137"/>
      <c r="C903" s="137"/>
    </row>
    <row r="904" spans="2:3" ht="15.75" customHeight="1" x14ac:dyDescent="0.25">
      <c r="B904" s="137"/>
      <c r="C904" s="137"/>
    </row>
    <row r="905" spans="2:3" ht="15.75" customHeight="1" x14ac:dyDescent="0.25">
      <c r="B905" s="137"/>
      <c r="C905" s="137"/>
    </row>
    <row r="906" spans="2:3" ht="15.75" customHeight="1" x14ac:dyDescent="0.25">
      <c r="B906" s="137"/>
      <c r="C906" s="137"/>
    </row>
    <row r="907" spans="2:3" ht="15.75" customHeight="1" x14ac:dyDescent="0.25">
      <c r="B907" s="137"/>
      <c r="C907" s="137"/>
    </row>
    <row r="908" spans="2:3" ht="15.75" customHeight="1" x14ac:dyDescent="0.25">
      <c r="B908" s="137"/>
      <c r="C908" s="137"/>
    </row>
    <row r="909" spans="2:3" ht="15.75" customHeight="1" x14ac:dyDescent="0.25">
      <c r="B909" s="137"/>
      <c r="C909" s="137"/>
    </row>
    <row r="910" spans="2:3" ht="15.75" customHeight="1" x14ac:dyDescent="0.25">
      <c r="B910" s="137"/>
      <c r="C910" s="137"/>
    </row>
    <row r="911" spans="2:3" ht="15.75" customHeight="1" x14ac:dyDescent="0.25">
      <c r="B911" s="137"/>
      <c r="C911" s="137"/>
    </row>
    <row r="912" spans="2:3" ht="15.75" customHeight="1" x14ac:dyDescent="0.25">
      <c r="B912" s="137"/>
      <c r="C912" s="137"/>
    </row>
    <row r="913" spans="2:3" ht="15.75" customHeight="1" x14ac:dyDescent="0.25">
      <c r="B913" s="137"/>
      <c r="C913" s="137"/>
    </row>
    <row r="914" spans="2:3" ht="15.75" customHeight="1" x14ac:dyDescent="0.25">
      <c r="B914" s="137"/>
      <c r="C914" s="137"/>
    </row>
    <row r="915" spans="2:3" ht="15.75" customHeight="1" x14ac:dyDescent="0.25">
      <c r="B915" s="137"/>
      <c r="C915" s="137"/>
    </row>
    <row r="916" spans="2:3" ht="15.75" customHeight="1" x14ac:dyDescent="0.25">
      <c r="B916" s="137"/>
      <c r="C916" s="137"/>
    </row>
    <row r="917" spans="2:3" ht="15.75" customHeight="1" x14ac:dyDescent="0.25">
      <c r="B917" s="137"/>
      <c r="C917" s="137"/>
    </row>
    <row r="918" spans="2:3" ht="15.75" customHeight="1" x14ac:dyDescent="0.25">
      <c r="B918" s="137"/>
      <c r="C918" s="137"/>
    </row>
    <row r="919" spans="2:3" ht="15.75" customHeight="1" x14ac:dyDescent="0.25">
      <c r="B919" s="137"/>
      <c r="C919" s="137"/>
    </row>
    <row r="920" spans="2:3" ht="15.75" customHeight="1" x14ac:dyDescent="0.25">
      <c r="B920" s="137"/>
      <c r="C920" s="137"/>
    </row>
    <row r="921" spans="2:3" ht="15.75" customHeight="1" x14ac:dyDescent="0.25">
      <c r="B921" s="137"/>
      <c r="C921" s="137"/>
    </row>
    <row r="922" spans="2:3" ht="15.75" customHeight="1" x14ac:dyDescent="0.25">
      <c r="B922" s="137"/>
      <c r="C922" s="137"/>
    </row>
    <row r="923" spans="2:3" ht="15.75" customHeight="1" x14ac:dyDescent="0.25">
      <c r="B923" s="137"/>
      <c r="C923" s="137"/>
    </row>
    <row r="924" spans="2:3" ht="15.75" customHeight="1" x14ac:dyDescent="0.25">
      <c r="B924" s="137"/>
      <c r="C924" s="137"/>
    </row>
    <row r="925" spans="2:3" ht="15.75" customHeight="1" x14ac:dyDescent="0.25">
      <c r="B925" s="137"/>
      <c r="C925" s="137"/>
    </row>
    <row r="926" spans="2:3" ht="15.75" customHeight="1" x14ac:dyDescent="0.25">
      <c r="B926" s="137"/>
      <c r="C926" s="137"/>
    </row>
    <row r="927" spans="2:3" ht="15.75" customHeight="1" x14ac:dyDescent="0.25">
      <c r="B927" s="137"/>
      <c r="C927" s="137"/>
    </row>
    <row r="928" spans="2:3" ht="15.75" customHeight="1" x14ac:dyDescent="0.25">
      <c r="B928" s="137"/>
      <c r="C928" s="137"/>
    </row>
    <row r="929" spans="2:3" ht="15.75" customHeight="1" x14ac:dyDescent="0.25">
      <c r="B929" s="137"/>
      <c r="C929" s="137"/>
    </row>
    <row r="930" spans="2:3" ht="15.75" customHeight="1" x14ac:dyDescent="0.25">
      <c r="B930" s="137"/>
      <c r="C930" s="137"/>
    </row>
    <row r="931" spans="2:3" ht="15.75" customHeight="1" x14ac:dyDescent="0.25">
      <c r="B931" s="137"/>
      <c r="C931" s="137"/>
    </row>
    <row r="932" spans="2:3" ht="15.75" customHeight="1" x14ac:dyDescent="0.25">
      <c r="B932" s="137"/>
      <c r="C932" s="137"/>
    </row>
    <row r="933" spans="2:3" ht="15.75" customHeight="1" x14ac:dyDescent="0.25">
      <c r="B933" s="137"/>
      <c r="C933" s="137"/>
    </row>
    <row r="934" spans="2:3" ht="15.75" customHeight="1" x14ac:dyDescent="0.25">
      <c r="B934" s="137"/>
      <c r="C934" s="137"/>
    </row>
    <row r="935" spans="2:3" ht="15.75" customHeight="1" x14ac:dyDescent="0.25">
      <c r="B935" s="137"/>
      <c r="C935" s="137"/>
    </row>
    <row r="936" spans="2:3" ht="15.75" customHeight="1" x14ac:dyDescent="0.25">
      <c r="B936" s="137"/>
      <c r="C936" s="137"/>
    </row>
    <row r="937" spans="2:3" ht="15.75" customHeight="1" x14ac:dyDescent="0.25">
      <c r="B937" s="137"/>
      <c r="C937" s="137"/>
    </row>
    <row r="938" spans="2:3" ht="15.75" customHeight="1" x14ac:dyDescent="0.25">
      <c r="B938" s="137"/>
      <c r="C938" s="137"/>
    </row>
    <row r="939" spans="2:3" ht="15.75" customHeight="1" x14ac:dyDescent="0.25">
      <c r="B939" s="137"/>
      <c r="C939" s="137"/>
    </row>
    <row r="940" spans="2:3" ht="15.75" customHeight="1" x14ac:dyDescent="0.25">
      <c r="B940" s="137"/>
      <c r="C940" s="137"/>
    </row>
    <row r="941" spans="2:3" ht="15.75" customHeight="1" x14ac:dyDescent="0.25">
      <c r="B941" s="137"/>
      <c r="C941" s="137"/>
    </row>
    <row r="942" spans="2:3" ht="15.75" customHeight="1" x14ac:dyDescent="0.25">
      <c r="B942" s="137"/>
      <c r="C942" s="137"/>
    </row>
    <row r="943" spans="2:3" ht="15.75" customHeight="1" x14ac:dyDescent="0.25">
      <c r="B943" s="137"/>
      <c r="C943" s="137"/>
    </row>
    <row r="944" spans="2:3" ht="15.75" customHeight="1" x14ac:dyDescent="0.25">
      <c r="B944" s="137"/>
      <c r="C944" s="137"/>
    </row>
    <row r="945" spans="2:3" ht="15.75" customHeight="1" x14ac:dyDescent="0.25">
      <c r="B945" s="137"/>
      <c r="C945" s="137"/>
    </row>
    <row r="946" spans="2:3" ht="15.75" customHeight="1" x14ac:dyDescent="0.25">
      <c r="B946" s="137"/>
      <c r="C946" s="137"/>
    </row>
    <row r="947" spans="2:3" ht="15.75" customHeight="1" x14ac:dyDescent="0.25">
      <c r="B947" s="137"/>
      <c r="C947" s="137"/>
    </row>
    <row r="948" spans="2:3" ht="15.75" customHeight="1" x14ac:dyDescent="0.25">
      <c r="B948" s="137"/>
      <c r="C948" s="137"/>
    </row>
    <row r="949" spans="2:3" ht="15.75" customHeight="1" x14ac:dyDescent="0.25">
      <c r="B949" s="137"/>
      <c r="C949" s="137"/>
    </row>
    <row r="950" spans="2:3" ht="15.75" customHeight="1" x14ac:dyDescent="0.25">
      <c r="B950" s="137"/>
      <c r="C950" s="137"/>
    </row>
    <row r="951" spans="2:3" ht="15.75" customHeight="1" x14ac:dyDescent="0.25">
      <c r="B951" s="137"/>
      <c r="C951" s="137"/>
    </row>
    <row r="952" spans="2:3" ht="15.75" customHeight="1" x14ac:dyDescent="0.25">
      <c r="B952" s="137"/>
      <c r="C952" s="137"/>
    </row>
    <row r="953" spans="2:3" ht="15.75" customHeight="1" x14ac:dyDescent="0.25">
      <c r="B953" s="137"/>
      <c r="C953" s="137"/>
    </row>
    <row r="954" spans="2:3" ht="15.75" customHeight="1" x14ac:dyDescent="0.25">
      <c r="B954" s="137"/>
      <c r="C954" s="137"/>
    </row>
    <row r="955" spans="2:3" ht="15.75" customHeight="1" x14ac:dyDescent="0.25">
      <c r="B955" s="137"/>
      <c r="C955" s="137"/>
    </row>
    <row r="956" spans="2:3" ht="15.75" customHeight="1" x14ac:dyDescent="0.25">
      <c r="B956" s="137"/>
      <c r="C956" s="137"/>
    </row>
    <row r="957" spans="2:3" ht="15.75" customHeight="1" x14ac:dyDescent="0.25">
      <c r="B957" s="137"/>
      <c r="C957" s="137"/>
    </row>
    <row r="958" spans="2:3" ht="15.75" customHeight="1" x14ac:dyDescent="0.25">
      <c r="B958" s="137"/>
      <c r="C958" s="137"/>
    </row>
    <row r="959" spans="2:3" ht="15.75" customHeight="1" x14ac:dyDescent="0.25">
      <c r="B959" s="137"/>
      <c r="C959" s="137"/>
    </row>
    <row r="960" spans="2:3" ht="15.75" customHeight="1" x14ac:dyDescent="0.25">
      <c r="B960" s="137"/>
      <c r="C960" s="137"/>
    </row>
    <row r="961" spans="2:3" ht="15.75" customHeight="1" x14ac:dyDescent="0.25">
      <c r="B961" s="137"/>
      <c r="C961" s="137"/>
    </row>
    <row r="962" spans="2:3" ht="15.75" customHeight="1" x14ac:dyDescent="0.25">
      <c r="B962" s="137"/>
      <c r="C962" s="137"/>
    </row>
    <row r="963" spans="2:3" ht="15.75" customHeight="1" x14ac:dyDescent="0.25">
      <c r="B963" s="137"/>
      <c r="C963" s="137"/>
    </row>
    <row r="964" spans="2:3" ht="15.75" customHeight="1" x14ac:dyDescent="0.25">
      <c r="B964" s="137"/>
      <c r="C964" s="137"/>
    </row>
    <row r="965" spans="2:3" ht="15.75" customHeight="1" x14ac:dyDescent="0.25">
      <c r="B965" s="137"/>
      <c r="C965" s="137"/>
    </row>
    <row r="966" spans="2:3" ht="15.75" customHeight="1" x14ac:dyDescent="0.25">
      <c r="B966" s="137"/>
      <c r="C966" s="137"/>
    </row>
    <row r="967" spans="2:3" ht="15.75" customHeight="1" x14ac:dyDescent="0.25">
      <c r="B967" s="137"/>
      <c r="C967" s="137"/>
    </row>
    <row r="968" spans="2:3" ht="15.75" customHeight="1" x14ac:dyDescent="0.25">
      <c r="B968" s="137"/>
      <c r="C968" s="137"/>
    </row>
    <row r="969" spans="2:3" ht="15.75" customHeight="1" x14ac:dyDescent="0.25">
      <c r="B969" s="137"/>
      <c r="C969" s="137"/>
    </row>
    <row r="970" spans="2:3" ht="15.75" customHeight="1" x14ac:dyDescent="0.25">
      <c r="B970" s="137"/>
      <c r="C970" s="137"/>
    </row>
    <row r="971" spans="2:3" ht="15.75" customHeight="1" x14ac:dyDescent="0.25">
      <c r="B971" s="137"/>
      <c r="C971" s="137"/>
    </row>
    <row r="972" spans="2:3" ht="15.75" customHeight="1" x14ac:dyDescent="0.25">
      <c r="B972" s="137"/>
      <c r="C972" s="137"/>
    </row>
    <row r="973" spans="2:3" ht="15.75" customHeight="1" x14ac:dyDescent="0.25">
      <c r="B973" s="137"/>
      <c r="C973" s="137"/>
    </row>
    <row r="974" spans="2:3" ht="15.75" customHeight="1" x14ac:dyDescent="0.25">
      <c r="B974" s="137"/>
      <c r="C974" s="137"/>
    </row>
    <row r="975" spans="2:3" ht="15.75" customHeight="1" x14ac:dyDescent="0.25">
      <c r="B975" s="137"/>
      <c r="C975" s="137"/>
    </row>
    <row r="976" spans="2:3" ht="15.75" customHeight="1" x14ac:dyDescent="0.25">
      <c r="B976" s="137"/>
      <c r="C976" s="137"/>
    </row>
    <row r="977" spans="2:3" ht="15.75" customHeight="1" x14ac:dyDescent="0.25">
      <c r="B977" s="137"/>
      <c r="C977" s="137"/>
    </row>
    <row r="978" spans="2:3" ht="15.75" customHeight="1" x14ac:dyDescent="0.25">
      <c r="B978" s="137"/>
      <c r="C978" s="137"/>
    </row>
    <row r="979" spans="2:3" ht="15.75" customHeight="1" x14ac:dyDescent="0.25">
      <c r="B979" s="137"/>
      <c r="C979" s="137"/>
    </row>
    <row r="980" spans="2:3" ht="15.75" customHeight="1" x14ac:dyDescent="0.25">
      <c r="B980" s="137"/>
      <c r="C980" s="137"/>
    </row>
    <row r="981" spans="2:3" ht="15.75" customHeight="1" x14ac:dyDescent="0.25">
      <c r="B981" s="137"/>
      <c r="C981" s="137"/>
    </row>
    <row r="982" spans="2:3" ht="15.75" customHeight="1" x14ac:dyDescent="0.25">
      <c r="B982" s="137"/>
      <c r="C982" s="137"/>
    </row>
    <row r="983" spans="2:3" ht="15.75" customHeight="1" x14ac:dyDescent="0.25">
      <c r="B983" s="137"/>
      <c r="C983" s="137"/>
    </row>
    <row r="984" spans="2:3" ht="15.75" customHeight="1" x14ac:dyDescent="0.25">
      <c r="B984" s="137"/>
      <c r="C984" s="137"/>
    </row>
    <row r="985" spans="2:3" ht="15.75" customHeight="1" x14ac:dyDescent="0.25">
      <c r="B985" s="137"/>
      <c r="C985" s="137"/>
    </row>
    <row r="986" spans="2:3" ht="15.75" customHeight="1" x14ac:dyDescent="0.25">
      <c r="B986" s="137"/>
      <c r="C986" s="137"/>
    </row>
    <row r="987" spans="2:3" ht="15.75" customHeight="1" x14ac:dyDescent="0.25">
      <c r="B987" s="137"/>
      <c r="C987" s="137"/>
    </row>
    <row r="988" spans="2:3" ht="15.75" customHeight="1" x14ac:dyDescent="0.25">
      <c r="B988" s="137"/>
      <c r="C988" s="137"/>
    </row>
    <row r="989" spans="2:3" ht="15.75" customHeight="1" x14ac:dyDescent="0.25">
      <c r="B989" s="137"/>
      <c r="C989" s="137"/>
    </row>
    <row r="990" spans="2:3" ht="15.75" customHeight="1" x14ac:dyDescent="0.25">
      <c r="B990" s="137"/>
      <c r="C990" s="137"/>
    </row>
    <row r="991" spans="2:3" ht="15.75" customHeight="1" x14ac:dyDescent="0.25">
      <c r="B991" s="137"/>
      <c r="C991" s="137"/>
    </row>
    <row r="992" spans="2:3" ht="15.75" customHeight="1" x14ac:dyDescent="0.25">
      <c r="B992" s="137"/>
      <c r="C992" s="137"/>
    </row>
    <row r="993" spans="2:3" ht="15.75" customHeight="1" x14ac:dyDescent="0.25">
      <c r="B993" s="137"/>
      <c r="C993" s="137"/>
    </row>
    <row r="994" spans="2:3" ht="15.75" customHeight="1" x14ac:dyDescent="0.25">
      <c r="B994" s="137"/>
      <c r="C994" s="137"/>
    </row>
    <row r="995" spans="2:3" ht="15.75" customHeight="1" x14ac:dyDescent="0.25">
      <c r="B995" s="137"/>
      <c r="C995" s="137"/>
    </row>
    <row r="996" spans="2:3" ht="15.75" customHeight="1" x14ac:dyDescent="0.25">
      <c r="B996" s="137"/>
      <c r="C996" s="137"/>
    </row>
    <row r="997" spans="2:3" ht="15.75" customHeight="1" x14ac:dyDescent="0.25">
      <c r="B997" s="137"/>
      <c r="C997" s="137"/>
    </row>
    <row r="998" spans="2:3" ht="15.75" customHeight="1" x14ac:dyDescent="0.25">
      <c r="B998" s="137"/>
      <c r="C998" s="137"/>
    </row>
    <row r="999" spans="2:3" ht="15.75" customHeight="1" x14ac:dyDescent="0.25">
      <c r="B999" s="137"/>
      <c r="C999" s="137"/>
    </row>
    <row r="1000" spans="2:3" ht="15.75" customHeight="1" x14ac:dyDescent="0.25">
      <c r="B1000" s="137"/>
      <c r="C1000" s="137"/>
    </row>
    <row r="1001" spans="2:3" ht="15.75" customHeight="1" x14ac:dyDescent="0.25">
      <c r="B1001" s="137"/>
      <c r="C1001" s="137"/>
    </row>
    <row r="1002" spans="2:3" ht="15.75" customHeight="1" x14ac:dyDescent="0.25">
      <c r="B1002" s="137"/>
      <c r="C1002" s="137"/>
    </row>
    <row r="1003" spans="2:3" ht="15.75" customHeight="1" x14ac:dyDescent="0.25">
      <c r="B1003" s="137"/>
      <c r="C1003" s="137"/>
    </row>
    <row r="1004" spans="2:3" ht="15.75" customHeight="1" x14ac:dyDescent="0.25">
      <c r="B1004" s="137"/>
      <c r="C1004" s="137"/>
    </row>
    <row r="1005" spans="2:3" ht="15.75" customHeight="1" x14ac:dyDescent="0.25">
      <c r="B1005" s="137"/>
      <c r="C1005" s="137"/>
    </row>
    <row r="1006" spans="2:3" ht="15.75" customHeight="1" x14ac:dyDescent="0.25">
      <c r="B1006" s="137"/>
      <c r="C1006" s="137"/>
    </row>
    <row r="1007" spans="2:3" ht="15.75" customHeight="1" x14ac:dyDescent="0.25">
      <c r="B1007" s="137"/>
      <c r="C1007" s="137"/>
    </row>
    <row r="1008" spans="2:3" ht="15.75" customHeight="1" x14ac:dyDescent="0.25">
      <c r="B1008" s="137"/>
      <c r="C1008" s="137"/>
    </row>
    <row r="1009" spans="2:3" ht="15.75" customHeight="1" x14ac:dyDescent="0.25">
      <c r="B1009" s="137"/>
      <c r="C1009" s="137"/>
    </row>
    <row r="1010" spans="2:3" ht="15.75" customHeight="1" x14ac:dyDescent="0.25">
      <c r="B1010" s="137"/>
      <c r="C1010" s="137"/>
    </row>
    <row r="1011" spans="2:3" ht="15.75" customHeight="1" x14ac:dyDescent="0.25">
      <c r="B1011" s="137"/>
      <c r="C1011" s="137"/>
    </row>
  </sheetData>
  <mergeCells count="16">
    <mergeCell ref="A86:E86"/>
    <mergeCell ref="A65:E65"/>
    <mergeCell ref="A55:E55"/>
    <mergeCell ref="A49:E49"/>
    <mergeCell ref="A32:E32"/>
    <mergeCell ref="A111:E111"/>
    <mergeCell ref="A108:E108"/>
    <mergeCell ref="A105:E105"/>
    <mergeCell ref="A96:E96"/>
    <mergeCell ref="A92:E92"/>
    <mergeCell ref="A1:C1"/>
    <mergeCell ref="A45:C45"/>
    <mergeCell ref="A12:E12"/>
    <mergeCell ref="A18:E18"/>
    <mergeCell ref="A23:E23"/>
    <mergeCell ref="C5:E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63"/>
  <sheetViews>
    <sheetView topLeftCell="A595" zoomScale="130" zoomScaleNormal="130" workbookViewId="0">
      <selection activeCell="L136" sqref="H136:L185"/>
    </sheetView>
  </sheetViews>
  <sheetFormatPr defaultColWidth="12.625" defaultRowHeight="13.5" x14ac:dyDescent="0.25"/>
  <cols>
    <col min="1" max="1" width="7.375" style="32" bestFit="1" customWidth="1"/>
    <col min="2" max="2" width="33.625" style="32" bestFit="1" customWidth="1"/>
    <col min="3" max="3" width="19.75" style="99" bestFit="1" customWidth="1"/>
    <col min="4" max="4" width="6.75" style="32" bestFit="1" customWidth="1"/>
    <col min="5" max="5" width="8.5" style="32" bestFit="1" customWidth="1"/>
    <col min="6" max="6" width="7.25" style="32" bestFit="1" customWidth="1"/>
    <col min="7" max="7" width="8.75" style="32" bestFit="1" customWidth="1"/>
    <col min="8" max="8" width="10.875" style="32" bestFit="1" customWidth="1"/>
    <col min="9" max="9" width="65.125" style="32" bestFit="1" customWidth="1"/>
    <col min="10" max="10" width="24" style="32" bestFit="1" customWidth="1"/>
    <col min="11" max="11" width="18.75" style="32" customWidth="1"/>
    <col min="12" max="12" width="12.5" style="32" bestFit="1" customWidth="1"/>
    <col min="13" max="13" width="9.125" style="76" bestFit="1" customWidth="1"/>
    <col min="14" max="14" width="8.625" style="32" bestFit="1" customWidth="1"/>
    <col min="15" max="15" width="8.25" style="98" bestFit="1" customWidth="1"/>
    <col min="16" max="25" width="8.625" style="32" customWidth="1"/>
    <col min="26" max="16384" width="12.625" style="32"/>
  </cols>
  <sheetData>
    <row r="1" spans="1:15" ht="24" customHeight="1" x14ac:dyDescent="0.25">
      <c r="A1" s="366" t="s">
        <v>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8"/>
      <c r="N1" s="367"/>
      <c r="O1" s="367"/>
    </row>
    <row r="2" spans="1:15" x14ac:dyDescent="0.25">
      <c r="A2" s="14" t="s">
        <v>2</v>
      </c>
      <c r="B2" s="14" t="s">
        <v>3</v>
      </c>
      <c r="C2" s="100" t="s">
        <v>4</v>
      </c>
      <c r="D2" s="14" t="s">
        <v>405</v>
      </c>
      <c r="E2" s="14" t="s">
        <v>5</v>
      </c>
      <c r="F2" s="14" t="s">
        <v>6</v>
      </c>
      <c r="G2" s="14" t="s">
        <v>7</v>
      </c>
      <c r="H2" s="14" t="s">
        <v>8</v>
      </c>
      <c r="I2" s="15" t="s">
        <v>9</v>
      </c>
      <c r="J2" s="2" t="s">
        <v>10</v>
      </c>
      <c r="K2" s="2" t="s">
        <v>11</v>
      </c>
      <c r="L2" s="1" t="s">
        <v>12</v>
      </c>
      <c r="M2" s="167" t="s">
        <v>13</v>
      </c>
      <c r="N2" s="1" t="s">
        <v>14</v>
      </c>
      <c r="O2" s="1" t="s">
        <v>15</v>
      </c>
    </row>
    <row r="3" spans="1:15" x14ac:dyDescent="0.25">
      <c r="A3" s="9">
        <v>1</v>
      </c>
      <c r="B3" s="61" t="s">
        <v>242</v>
      </c>
      <c r="C3" s="78"/>
      <c r="D3" s="6">
        <v>31</v>
      </c>
      <c r="E3" s="6" t="s">
        <v>26</v>
      </c>
      <c r="F3" s="6">
        <v>2023</v>
      </c>
      <c r="G3" s="6"/>
      <c r="H3" s="16"/>
      <c r="I3" s="7"/>
      <c r="J3" s="6"/>
      <c r="K3" s="6"/>
      <c r="L3" s="6"/>
      <c r="M3" s="20"/>
      <c r="N3" s="21"/>
      <c r="O3" s="101">
        <v>34238.620000000003</v>
      </c>
    </row>
    <row r="4" spans="1:15" x14ac:dyDescent="0.25">
      <c r="A4" s="9">
        <v>2</v>
      </c>
      <c r="B4" s="12" t="s">
        <v>483</v>
      </c>
      <c r="C4" s="80">
        <v>552925000131863</v>
      </c>
      <c r="D4" s="6">
        <v>2</v>
      </c>
      <c r="E4" s="6" t="s">
        <v>27</v>
      </c>
      <c r="F4" s="6">
        <v>2024</v>
      </c>
      <c r="G4" s="6"/>
      <c r="H4" s="16" t="s">
        <v>214</v>
      </c>
      <c r="I4" s="7" t="s">
        <v>279</v>
      </c>
      <c r="J4" s="7" t="s">
        <v>233</v>
      </c>
      <c r="K4" s="17"/>
      <c r="L4" s="6" t="s">
        <v>188</v>
      </c>
      <c r="M4" s="20"/>
      <c r="N4" s="21">
        <v>630</v>
      </c>
      <c r="O4" s="52">
        <f>Table_132[[#This Row],[Crédito]]-Table_132[[#This Row],[Débito]]+O3</f>
        <v>33608.620000000003</v>
      </c>
    </row>
    <row r="5" spans="1:15" x14ac:dyDescent="0.25">
      <c r="A5" s="9">
        <v>3</v>
      </c>
      <c r="B5" s="12" t="s">
        <v>483</v>
      </c>
      <c r="C5" s="80">
        <v>554439000025572</v>
      </c>
      <c r="D5" s="6">
        <v>2</v>
      </c>
      <c r="E5" s="6" t="s">
        <v>27</v>
      </c>
      <c r="F5" s="6">
        <v>2024</v>
      </c>
      <c r="G5" s="6"/>
      <c r="H5" s="16" t="s">
        <v>214</v>
      </c>
      <c r="I5" s="7" t="s">
        <v>187</v>
      </c>
      <c r="J5" s="6" t="s">
        <v>233</v>
      </c>
      <c r="K5" s="17"/>
      <c r="L5" s="6" t="s">
        <v>189</v>
      </c>
      <c r="M5" s="20"/>
      <c r="N5" s="21">
        <v>630</v>
      </c>
      <c r="O5" s="52">
        <f>Table_132[[#This Row],[Crédito]]-Table_132[[#This Row],[Débito]]+O4</f>
        <v>32978.620000000003</v>
      </c>
    </row>
    <row r="6" spans="1:15" x14ac:dyDescent="0.25">
      <c r="A6" s="9">
        <v>4</v>
      </c>
      <c r="B6" s="12" t="s">
        <v>500</v>
      </c>
      <c r="C6" s="80">
        <v>554732000141920</v>
      </c>
      <c r="D6" s="6">
        <v>2</v>
      </c>
      <c r="E6" s="6" t="s">
        <v>27</v>
      </c>
      <c r="F6" s="6">
        <v>2024</v>
      </c>
      <c r="G6" s="6"/>
      <c r="H6" s="16" t="s">
        <v>214</v>
      </c>
      <c r="I6" s="7" t="s">
        <v>171</v>
      </c>
      <c r="J6" s="7" t="s">
        <v>229</v>
      </c>
      <c r="K6" s="17"/>
      <c r="L6" s="6" t="s">
        <v>172</v>
      </c>
      <c r="M6" s="22"/>
      <c r="N6" s="23">
        <v>3409.6</v>
      </c>
      <c r="O6" s="52">
        <f>Table_132[[#This Row],[Crédito]]-Table_132[[#This Row],[Débito]]+O5</f>
        <v>29569.020000000004</v>
      </c>
    </row>
    <row r="7" spans="1:15" x14ac:dyDescent="0.25">
      <c r="A7" s="9">
        <v>5</v>
      </c>
      <c r="B7" s="12" t="s">
        <v>500</v>
      </c>
      <c r="C7" s="80">
        <v>555110000023966</v>
      </c>
      <c r="D7" s="6">
        <v>2</v>
      </c>
      <c r="E7" s="6" t="s">
        <v>27</v>
      </c>
      <c r="F7" s="6">
        <v>2024</v>
      </c>
      <c r="G7" s="6"/>
      <c r="H7" s="16" t="s">
        <v>214</v>
      </c>
      <c r="I7" s="7" t="s">
        <v>190</v>
      </c>
      <c r="J7" s="6" t="s">
        <v>225</v>
      </c>
      <c r="K7" s="17"/>
      <c r="L7" s="6" t="s">
        <v>191</v>
      </c>
      <c r="M7" s="20"/>
      <c r="N7" s="23">
        <v>3209.6</v>
      </c>
      <c r="O7" s="52">
        <f>Table_132[[#This Row],[Crédito]]-Table_132[[#This Row],[Débito]]+O6</f>
        <v>26359.420000000006</v>
      </c>
    </row>
    <row r="8" spans="1:15" x14ac:dyDescent="0.25">
      <c r="A8" s="9">
        <v>6</v>
      </c>
      <c r="B8" s="12" t="s">
        <v>223</v>
      </c>
      <c r="C8" s="80">
        <v>870051201332007</v>
      </c>
      <c r="D8" s="6">
        <v>5</v>
      </c>
      <c r="E8" s="6" t="s">
        <v>27</v>
      </c>
      <c r="F8" s="6">
        <v>2024</v>
      </c>
      <c r="G8" s="6"/>
      <c r="H8" s="16" t="s">
        <v>213</v>
      </c>
      <c r="I8" s="7" t="s">
        <v>16</v>
      </c>
      <c r="J8" s="6" t="s">
        <v>207</v>
      </c>
      <c r="K8" s="17"/>
      <c r="L8" s="6" t="s">
        <v>162</v>
      </c>
      <c r="M8" s="20"/>
      <c r="N8" s="23">
        <v>54</v>
      </c>
      <c r="O8" s="52">
        <f>Table_132[[#This Row],[Crédito]]-Table_132[[#This Row],[Débito]]+O7</f>
        <v>26305.420000000006</v>
      </c>
    </row>
    <row r="9" spans="1:15" x14ac:dyDescent="0.25">
      <c r="A9" s="9">
        <v>7</v>
      </c>
      <c r="B9" s="12" t="s">
        <v>224</v>
      </c>
      <c r="C9" s="80">
        <v>10901</v>
      </c>
      <c r="D9" s="6">
        <v>9</v>
      </c>
      <c r="E9" s="6" t="s">
        <v>27</v>
      </c>
      <c r="F9" s="6">
        <v>2024</v>
      </c>
      <c r="G9" s="6"/>
      <c r="H9" s="16" t="s">
        <v>215</v>
      </c>
      <c r="I9" s="7" t="s">
        <v>19</v>
      </c>
      <c r="J9" s="7" t="s">
        <v>270</v>
      </c>
      <c r="K9" s="17"/>
      <c r="L9" s="6" t="s">
        <v>170</v>
      </c>
      <c r="M9" s="22"/>
      <c r="N9" s="23">
        <v>275</v>
      </c>
      <c r="O9" s="52">
        <f>Table_132[[#This Row],[Crédito]]-Table_132[[#This Row],[Débito]]+O8</f>
        <v>26030.420000000006</v>
      </c>
    </row>
    <row r="10" spans="1:15" x14ac:dyDescent="0.25">
      <c r="A10" s="9">
        <v>8</v>
      </c>
      <c r="B10" s="12" t="s">
        <v>161</v>
      </c>
      <c r="C10" s="80">
        <v>551369000115288</v>
      </c>
      <c r="D10" s="6">
        <v>11</v>
      </c>
      <c r="E10" s="6" t="s">
        <v>27</v>
      </c>
      <c r="F10" s="6">
        <v>2024</v>
      </c>
      <c r="G10" s="6"/>
      <c r="H10" s="16" t="s">
        <v>214</v>
      </c>
      <c r="I10" s="7" t="s">
        <v>243</v>
      </c>
      <c r="J10" s="6" t="s">
        <v>220</v>
      </c>
      <c r="K10" s="17"/>
      <c r="L10" s="6" t="s">
        <v>211</v>
      </c>
      <c r="M10" s="22">
        <v>8400</v>
      </c>
      <c r="N10" s="23"/>
      <c r="O10" s="52">
        <f>Table_132[[#This Row],[Crédito]]-Table_132[[#This Row],[Débito]]+O9</f>
        <v>34430.420000000006</v>
      </c>
    </row>
    <row r="11" spans="1:15" x14ac:dyDescent="0.25">
      <c r="A11" s="9">
        <v>9</v>
      </c>
      <c r="B11" s="12" t="s">
        <v>161</v>
      </c>
      <c r="C11" s="80">
        <v>551369000115288</v>
      </c>
      <c r="D11" s="6">
        <v>11</v>
      </c>
      <c r="E11" s="6" t="s">
        <v>27</v>
      </c>
      <c r="F11" s="6">
        <v>2024</v>
      </c>
      <c r="G11" s="6"/>
      <c r="H11" s="16" t="s">
        <v>214</v>
      </c>
      <c r="I11" s="7" t="s">
        <v>243</v>
      </c>
      <c r="J11" s="6" t="s">
        <v>220</v>
      </c>
      <c r="K11" s="19"/>
      <c r="L11" s="6" t="s">
        <v>211</v>
      </c>
      <c r="M11" s="22">
        <v>5600</v>
      </c>
      <c r="N11" s="23"/>
      <c r="O11" s="52">
        <f>Table_132[[#This Row],[Crédito]]-Table_132[[#This Row],[Débito]]+O10</f>
        <v>40030.420000000006</v>
      </c>
    </row>
    <row r="12" spans="1:15" x14ac:dyDescent="0.25">
      <c r="A12" s="9">
        <v>10</v>
      </c>
      <c r="B12" s="12" t="s">
        <v>234</v>
      </c>
      <c r="C12" s="80">
        <v>554439000039504</v>
      </c>
      <c r="D12" s="6">
        <v>11</v>
      </c>
      <c r="E12" s="6" t="s">
        <v>27</v>
      </c>
      <c r="F12" s="6">
        <v>2024</v>
      </c>
      <c r="G12" s="6"/>
      <c r="H12" s="16" t="s">
        <v>214</v>
      </c>
      <c r="I12" s="7" t="s">
        <v>180</v>
      </c>
      <c r="J12" s="6" t="s">
        <v>221</v>
      </c>
      <c r="K12" s="17"/>
      <c r="L12" s="6" t="s">
        <v>181</v>
      </c>
      <c r="M12" s="20"/>
      <c r="N12" s="21">
        <v>2793</v>
      </c>
      <c r="O12" s="52">
        <f>Table_132[[#This Row],[Crédito]]-Table_132[[#This Row],[Débito]]+O11</f>
        <v>37237.420000000006</v>
      </c>
    </row>
    <row r="13" spans="1:15" x14ac:dyDescent="0.25">
      <c r="A13" s="9">
        <v>11</v>
      </c>
      <c r="B13" s="12" t="s">
        <v>234</v>
      </c>
      <c r="C13" s="80">
        <v>554439000039504</v>
      </c>
      <c r="D13" s="6">
        <v>11</v>
      </c>
      <c r="E13" s="6" t="s">
        <v>27</v>
      </c>
      <c r="F13" s="6">
        <v>2024</v>
      </c>
      <c r="G13" s="6"/>
      <c r="H13" s="16" t="s">
        <v>214</v>
      </c>
      <c r="I13" s="7" t="s">
        <v>180</v>
      </c>
      <c r="J13" s="6" t="s">
        <v>221</v>
      </c>
      <c r="K13" s="17"/>
      <c r="L13" s="6" t="s">
        <v>181</v>
      </c>
      <c r="M13" s="20"/>
      <c r="N13" s="21">
        <v>6783</v>
      </c>
      <c r="O13" s="52">
        <f>Table_132[[#This Row],[Crédito]]-Table_132[[#This Row],[Débito]]+O12</f>
        <v>30454.420000000006</v>
      </c>
    </row>
    <row r="14" spans="1:15" x14ac:dyDescent="0.25">
      <c r="A14" s="9">
        <v>12</v>
      </c>
      <c r="B14" s="12" t="s">
        <v>424</v>
      </c>
      <c r="C14" s="80">
        <v>553603000036832</v>
      </c>
      <c r="D14" s="6">
        <v>16</v>
      </c>
      <c r="E14" s="6" t="s">
        <v>27</v>
      </c>
      <c r="F14" s="6">
        <v>2024</v>
      </c>
      <c r="G14" s="6"/>
      <c r="H14" s="16" t="s">
        <v>214</v>
      </c>
      <c r="I14" s="7" t="s">
        <v>271</v>
      </c>
      <c r="J14" s="7" t="s">
        <v>273</v>
      </c>
      <c r="K14" s="17"/>
      <c r="L14" s="6" t="s">
        <v>333</v>
      </c>
      <c r="M14" s="20"/>
      <c r="N14" s="23">
        <v>420</v>
      </c>
      <c r="O14" s="52">
        <f>Table_132[[#This Row],[Crédito]]-Table_132[[#This Row],[Débito]]+O13</f>
        <v>30034.420000000006</v>
      </c>
    </row>
    <row r="15" spans="1:15" ht="15" customHeight="1" x14ac:dyDescent="0.25">
      <c r="A15" s="9">
        <v>13</v>
      </c>
      <c r="B15" s="12" t="s">
        <v>424</v>
      </c>
      <c r="C15" s="80">
        <v>555110000023966</v>
      </c>
      <c r="D15" s="6">
        <v>16</v>
      </c>
      <c r="E15" s="6" t="s">
        <v>27</v>
      </c>
      <c r="F15" s="6">
        <v>2024</v>
      </c>
      <c r="G15" s="6"/>
      <c r="H15" s="16" t="s">
        <v>214</v>
      </c>
      <c r="I15" s="7" t="s">
        <v>190</v>
      </c>
      <c r="J15" s="6" t="s">
        <v>273</v>
      </c>
      <c r="K15" s="17"/>
      <c r="L15" s="6" t="s">
        <v>191</v>
      </c>
      <c r="M15" s="20"/>
      <c r="N15" s="21">
        <v>328.43</v>
      </c>
      <c r="O15" s="52">
        <f>Table_132[[#This Row],[Crédito]]-Table_132[[#This Row],[Débito]]+O14</f>
        <v>29705.990000000005</v>
      </c>
    </row>
    <row r="16" spans="1:15" ht="15" customHeight="1" x14ac:dyDescent="0.25">
      <c r="A16" s="9">
        <v>14</v>
      </c>
      <c r="B16" s="12" t="s">
        <v>424</v>
      </c>
      <c r="C16" s="78">
        <v>11601</v>
      </c>
      <c r="D16" s="6">
        <v>16</v>
      </c>
      <c r="E16" s="6" t="s">
        <v>27</v>
      </c>
      <c r="F16" s="6">
        <v>2024</v>
      </c>
      <c r="G16" s="6"/>
      <c r="H16" s="16" t="s">
        <v>214</v>
      </c>
      <c r="I16" s="7" t="s">
        <v>167</v>
      </c>
      <c r="J16" s="7" t="s">
        <v>272</v>
      </c>
      <c r="K16" s="17"/>
      <c r="L16" s="6" t="s">
        <v>168</v>
      </c>
      <c r="M16" s="20"/>
      <c r="N16" s="21">
        <v>2493</v>
      </c>
      <c r="O16" s="52">
        <f>Table_132[[#This Row],[Crédito]]-Table_132[[#This Row],[Débito]]+O15</f>
        <v>27212.990000000005</v>
      </c>
    </row>
    <row r="17" spans="1:15" ht="15" customHeight="1" x14ac:dyDescent="0.25">
      <c r="A17" s="9">
        <v>15</v>
      </c>
      <c r="B17" s="12" t="s">
        <v>224</v>
      </c>
      <c r="C17" s="80">
        <v>554439000039504</v>
      </c>
      <c r="D17" s="6">
        <v>18</v>
      </c>
      <c r="E17" s="6" t="s">
        <v>27</v>
      </c>
      <c r="F17" s="6">
        <v>2024</v>
      </c>
      <c r="G17" s="6"/>
      <c r="H17" s="16" t="s">
        <v>208</v>
      </c>
      <c r="I17" s="7" t="s">
        <v>226</v>
      </c>
      <c r="J17" s="7" t="s">
        <v>456</v>
      </c>
      <c r="K17" s="17"/>
      <c r="L17" s="7" t="s">
        <v>216</v>
      </c>
      <c r="M17" s="20"/>
      <c r="N17" s="21">
        <v>1045</v>
      </c>
      <c r="O17" s="52">
        <f>Table_132[[#This Row],[Crédito]]-Table_132[[#This Row],[Débito]]+O16</f>
        <v>26167.990000000005</v>
      </c>
    </row>
    <row r="18" spans="1:15" ht="15" customHeight="1" x14ac:dyDescent="0.25">
      <c r="A18" s="9">
        <v>16</v>
      </c>
      <c r="B18" s="12" t="s">
        <v>224</v>
      </c>
      <c r="C18" s="80">
        <v>554439000039504</v>
      </c>
      <c r="D18" s="6">
        <v>18</v>
      </c>
      <c r="E18" s="6" t="s">
        <v>27</v>
      </c>
      <c r="F18" s="6">
        <v>2024</v>
      </c>
      <c r="G18" s="6"/>
      <c r="H18" s="16" t="s">
        <v>208</v>
      </c>
      <c r="I18" s="7" t="s">
        <v>226</v>
      </c>
      <c r="J18" s="7" t="s">
        <v>457</v>
      </c>
      <c r="K18" s="17"/>
      <c r="L18" s="7" t="s">
        <v>216</v>
      </c>
      <c r="M18" s="20"/>
      <c r="N18" s="21">
        <v>1900</v>
      </c>
      <c r="O18" s="52">
        <f>O17-N18+M18</f>
        <v>24267.990000000005</v>
      </c>
    </row>
    <row r="19" spans="1:15" ht="15" customHeight="1" x14ac:dyDescent="0.25">
      <c r="A19" s="9">
        <v>17</v>
      </c>
      <c r="B19" s="12" t="s">
        <v>224</v>
      </c>
      <c r="C19" s="80">
        <v>554439000039504</v>
      </c>
      <c r="D19" s="6">
        <v>18</v>
      </c>
      <c r="E19" s="6" t="s">
        <v>27</v>
      </c>
      <c r="F19" s="6">
        <v>2024</v>
      </c>
      <c r="G19" s="6"/>
      <c r="H19" s="16" t="s">
        <v>208</v>
      </c>
      <c r="I19" s="7" t="s">
        <v>226</v>
      </c>
      <c r="J19" s="7" t="s">
        <v>458</v>
      </c>
      <c r="K19" s="17"/>
      <c r="L19" s="7" t="s">
        <v>216</v>
      </c>
      <c r="M19" s="20"/>
      <c r="N19" s="21">
        <v>300.8</v>
      </c>
      <c r="O19" s="101">
        <f t="shared" ref="O19:O35" si="0">O18-N19+M19</f>
        <v>23967.190000000006</v>
      </c>
    </row>
    <row r="20" spans="1:15" ht="15" customHeight="1" x14ac:dyDescent="0.25">
      <c r="A20" s="9">
        <v>18</v>
      </c>
      <c r="B20" s="12" t="s">
        <v>483</v>
      </c>
      <c r="C20" s="80">
        <v>552925000131863</v>
      </c>
      <c r="D20" s="6">
        <v>2</v>
      </c>
      <c r="E20" s="6" t="s">
        <v>129</v>
      </c>
      <c r="F20" s="6">
        <v>2024</v>
      </c>
      <c r="G20" s="6"/>
      <c r="H20" s="6" t="s">
        <v>214</v>
      </c>
      <c r="I20" s="7" t="s">
        <v>279</v>
      </c>
      <c r="J20" s="7" t="s">
        <v>233</v>
      </c>
      <c r="K20" s="17"/>
      <c r="L20" s="6" t="s">
        <v>188</v>
      </c>
      <c r="M20" s="20"/>
      <c r="N20" s="21">
        <v>630</v>
      </c>
      <c r="O20" s="52">
        <f t="shared" si="0"/>
        <v>23337.190000000006</v>
      </c>
    </row>
    <row r="21" spans="1:15" ht="15" customHeight="1" x14ac:dyDescent="0.25">
      <c r="A21" s="9">
        <v>19</v>
      </c>
      <c r="B21" s="12" t="s">
        <v>483</v>
      </c>
      <c r="C21" s="80">
        <v>554439000025572</v>
      </c>
      <c r="D21" s="6">
        <v>2</v>
      </c>
      <c r="E21" s="6" t="s">
        <v>129</v>
      </c>
      <c r="F21" s="6">
        <v>2024</v>
      </c>
      <c r="G21" s="6"/>
      <c r="H21" s="16" t="s">
        <v>214</v>
      </c>
      <c r="I21" s="7" t="s">
        <v>187</v>
      </c>
      <c r="J21" s="6" t="s">
        <v>233</v>
      </c>
      <c r="K21" s="17"/>
      <c r="L21" s="6" t="s">
        <v>189</v>
      </c>
      <c r="M21" s="20"/>
      <c r="N21" s="21">
        <v>630</v>
      </c>
      <c r="O21" s="52">
        <f t="shared" si="0"/>
        <v>22707.190000000006</v>
      </c>
    </row>
    <row r="22" spans="1:15" ht="15" customHeight="1" x14ac:dyDescent="0.25">
      <c r="A22" s="9">
        <v>20</v>
      </c>
      <c r="B22" s="12" t="s">
        <v>500</v>
      </c>
      <c r="C22" s="80">
        <v>554732000141920</v>
      </c>
      <c r="D22" s="6">
        <v>2</v>
      </c>
      <c r="E22" s="6" t="s">
        <v>129</v>
      </c>
      <c r="F22" s="6">
        <v>2024</v>
      </c>
      <c r="G22" s="6"/>
      <c r="H22" s="16" t="s">
        <v>214</v>
      </c>
      <c r="I22" s="7" t="s">
        <v>171</v>
      </c>
      <c r="J22" s="6" t="s">
        <v>229</v>
      </c>
      <c r="K22" s="17"/>
      <c r="L22" s="6" t="s">
        <v>172</v>
      </c>
      <c r="M22" s="20"/>
      <c r="N22" s="21">
        <v>3409.6</v>
      </c>
      <c r="O22" s="52">
        <f t="shared" si="0"/>
        <v>19297.590000000007</v>
      </c>
    </row>
    <row r="23" spans="1:15" ht="15" customHeight="1" x14ac:dyDescent="0.25">
      <c r="A23" s="9">
        <v>21</v>
      </c>
      <c r="B23" s="12" t="s">
        <v>500</v>
      </c>
      <c r="C23" s="80">
        <v>555110000023966</v>
      </c>
      <c r="D23" s="6">
        <v>2</v>
      </c>
      <c r="E23" s="6" t="s">
        <v>129</v>
      </c>
      <c r="F23" s="6">
        <v>2024</v>
      </c>
      <c r="G23" s="6"/>
      <c r="H23" s="6" t="s">
        <v>214</v>
      </c>
      <c r="I23" s="7" t="s">
        <v>190</v>
      </c>
      <c r="J23" s="7" t="s">
        <v>225</v>
      </c>
      <c r="K23" s="17"/>
      <c r="L23" s="6" t="s">
        <v>191</v>
      </c>
      <c r="M23" s="22"/>
      <c r="N23" s="23">
        <v>3209.6</v>
      </c>
      <c r="O23" s="52">
        <f t="shared" si="0"/>
        <v>16087.990000000007</v>
      </c>
    </row>
    <row r="24" spans="1:15" ht="15" customHeight="1" x14ac:dyDescent="0.25">
      <c r="A24" s="9">
        <v>22</v>
      </c>
      <c r="B24" s="12" t="s">
        <v>161</v>
      </c>
      <c r="C24" s="80">
        <v>321033067</v>
      </c>
      <c r="D24" s="6">
        <v>5</v>
      </c>
      <c r="E24" s="6" t="s">
        <v>129</v>
      </c>
      <c r="F24" s="6">
        <v>2024</v>
      </c>
      <c r="G24" s="6"/>
      <c r="H24" s="16" t="s">
        <v>214</v>
      </c>
      <c r="I24" s="7" t="s">
        <v>243</v>
      </c>
      <c r="J24" s="6" t="s">
        <v>220</v>
      </c>
      <c r="K24" s="17"/>
      <c r="L24" s="6" t="s">
        <v>211</v>
      </c>
      <c r="M24" s="20">
        <v>36400</v>
      </c>
      <c r="N24" s="21"/>
      <c r="O24" s="52">
        <f t="shared" si="0"/>
        <v>52487.990000000005</v>
      </c>
    </row>
    <row r="25" spans="1:15" ht="15" customHeight="1" x14ac:dyDescent="0.25">
      <c r="A25" s="9">
        <v>23</v>
      </c>
      <c r="B25" s="12" t="s">
        <v>424</v>
      </c>
      <c r="C25" s="80">
        <v>553653000030553</v>
      </c>
      <c r="D25" s="6">
        <v>5</v>
      </c>
      <c r="E25" s="6" t="s">
        <v>129</v>
      </c>
      <c r="F25" s="6">
        <v>2024</v>
      </c>
      <c r="G25" s="6"/>
      <c r="H25" s="6" t="s">
        <v>214</v>
      </c>
      <c r="I25" s="7" t="s">
        <v>274</v>
      </c>
      <c r="J25" s="7" t="s">
        <v>272</v>
      </c>
      <c r="K25" s="19"/>
      <c r="L25" s="6" t="s">
        <v>334</v>
      </c>
      <c r="M25" s="24"/>
      <c r="N25" s="21">
        <v>2643</v>
      </c>
      <c r="O25" s="52">
        <f t="shared" si="0"/>
        <v>49844.990000000005</v>
      </c>
    </row>
    <row r="26" spans="1:15" ht="15" customHeight="1" x14ac:dyDescent="0.25">
      <c r="A26" s="9">
        <v>24</v>
      </c>
      <c r="B26" s="12" t="s">
        <v>424</v>
      </c>
      <c r="C26" s="80">
        <v>553653000033319</v>
      </c>
      <c r="D26" s="6">
        <v>5</v>
      </c>
      <c r="E26" s="6" t="s">
        <v>129</v>
      </c>
      <c r="F26" s="6">
        <v>2024</v>
      </c>
      <c r="G26" s="6"/>
      <c r="H26" s="6" t="s">
        <v>214</v>
      </c>
      <c r="I26" s="7" t="s">
        <v>200</v>
      </c>
      <c r="J26" s="7" t="s">
        <v>272</v>
      </c>
      <c r="K26" s="18"/>
      <c r="L26" s="18" t="s">
        <v>201</v>
      </c>
      <c r="M26" s="24"/>
      <c r="N26" s="21">
        <v>2493</v>
      </c>
      <c r="O26" s="52">
        <f t="shared" si="0"/>
        <v>47351.990000000005</v>
      </c>
    </row>
    <row r="27" spans="1:15" ht="15" customHeight="1" x14ac:dyDescent="0.25">
      <c r="A27" s="9">
        <v>25</v>
      </c>
      <c r="B27" s="12" t="s">
        <v>424</v>
      </c>
      <c r="C27" s="80">
        <v>554041000055091</v>
      </c>
      <c r="D27" s="6">
        <v>5</v>
      </c>
      <c r="E27" s="6" t="s">
        <v>129</v>
      </c>
      <c r="F27" s="6">
        <v>2024</v>
      </c>
      <c r="G27" s="6"/>
      <c r="H27" s="6" t="s">
        <v>214</v>
      </c>
      <c r="I27" s="7" t="s">
        <v>275</v>
      </c>
      <c r="J27" s="7" t="s">
        <v>273</v>
      </c>
      <c r="K27" s="17"/>
      <c r="L27" s="6" t="s">
        <v>335</v>
      </c>
      <c r="M27" s="24"/>
      <c r="N27" s="21">
        <v>420</v>
      </c>
      <c r="O27" s="52">
        <f t="shared" si="0"/>
        <v>46931.990000000005</v>
      </c>
    </row>
    <row r="28" spans="1:15" ht="15" customHeight="1" x14ac:dyDescent="0.25">
      <c r="A28" s="9">
        <v>26</v>
      </c>
      <c r="B28" s="12" t="s">
        <v>424</v>
      </c>
      <c r="C28" s="80">
        <v>554732000141920</v>
      </c>
      <c r="D28" s="6">
        <v>5</v>
      </c>
      <c r="E28" s="6" t="s">
        <v>129</v>
      </c>
      <c r="F28" s="6">
        <v>2024</v>
      </c>
      <c r="G28" s="6"/>
      <c r="H28" s="6" t="s">
        <v>214</v>
      </c>
      <c r="I28" s="7" t="s">
        <v>171</v>
      </c>
      <c r="J28" s="7" t="s">
        <v>273</v>
      </c>
      <c r="K28" s="17"/>
      <c r="L28" s="6" t="s">
        <v>172</v>
      </c>
      <c r="M28" s="24"/>
      <c r="N28" s="21">
        <v>353.43</v>
      </c>
      <c r="O28" s="52">
        <f t="shared" si="0"/>
        <v>46578.560000000005</v>
      </c>
    </row>
    <row r="29" spans="1:15" ht="15" customHeight="1" x14ac:dyDescent="0.25">
      <c r="A29" s="9">
        <v>27</v>
      </c>
      <c r="B29" s="12" t="s">
        <v>223</v>
      </c>
      <c r="C29" s="80">
        <v>870361101389351</v>
      </c>
      <c r="D29" s="6">
        <v>5</v>
      </c>
      <c r="E29" s="6" t="s">
        <v>129</v>
      </c>
      <c r="F29" s="6">
        <v>2024</v>
      </c>
      <c r="G29" s="6"/>
      <c r="H29" s="6" t="s">
        <v>213</v>
      </c>
      <c r="I29" s="7" t="s">
        <v>16</v>
      </c>
      <c r="J29" s="7" t="s">
        <v>207</v>
      </c>
      <c r="K29" s="17"/>
      <c r="L29" s="6" t="s">
        <v>162</v>
      </c>
      <c r="M29" s="24"/>
      <c r="N29" s="21">
        <v>54</v>
      </c>
      <c r="O29" s="52">
        <f t="shared" si="0"/>
        <v>46524.560000000005</v>
      </c>
    </row>
    <row r="30" spans="1:15" ht="15" customHeight="1" x14ac:dyDescent="0.25">
      <c r="A30" s="9">
        <v>28</v>
      </c>
      <c r="B30" s="12" t="s">
        <v>526</v>
      </c>
      <c r="C30" s="80">
        <v>3100933063762</v>
      </c>
      <c r="D30" s="6">
        <v>6</v>
      </c>
      <c r="E30" s="6" t="s">
        <v>129</v>
      </c>
      <c r="F30" s="6">
        <v>2024</v>
      </c>
      <c r="G30" s="6"/>
      <c r="H30" s="16" t="s">
        <v>213</v>
      </c>
      <c r="I30" s="7" t="s">
        <v>16</v>
      </c>
      <c r="J30" s="6" t="s">
        <v>207</v>
      </c>
      <c r="K30" s="7" t="s">
        <v>244</v>
      </c>
      <c r="L30" s="6" t="s">
        <v>162</v>
      </c>
      <c r="M30" s="20"/>
      <c r="N30" s="21">
        <v>46500</v>
      </c>
      <c r="O30" s="52">
        <f t="shared" si="0"/>
        <v>24.560000000004948</v>
      </c>
    </row>
    <row r="31" spans="1:15" ht="15" customHeight="1" x14ac:dyDescent="0.25">
      <c r="A31" s="9">
        <v>29</v>
      </c>
      <c r="B31" s="12" t="s">
        <v>424</v>
      </c>
      <c r="C31" s="80">
        <v>20601</v>
      </c>
      <c r="D31" s="6">
        <v>6</v>
      </c>
      <c r="E31" s="6" t="s">
        <v>129</v>
      </c>
      <c r="F31" s="6">
        <v>2024</v>
      </c>
      <c r="G31" s="6"/>
      <c r="H31" s="6" t="s">
        <v>214</v>
      </c>
      <c r="I31" s="7" t="s">
        <v>175</v>
      </c>
      <c r="J31" s="7" t="s">
        <v>273</v>
      </c>
      <c r="K31" s="17"/>
      <c r="L31" s="6" t="s">
        <v>166</v>
      </c>
      <c r="M31" s="20"/>
      <c r="N31" s="21">
        <v>420</v>
      </c>
      <c r="O31" s="52">
        <f t="shared" si="0"/>
        <v>-395.43999999999505</v>
      </c>
    </row>
    <row r="32" spans="1:15" ht="15" customHeight="1" x14ac:dyDescent="0.25">
      <c r="A32" s="9">
        <v>30</v>
      </c>
      <c r="B32" s="12" t="s">
        <v>424</v>
      </c>
      <c r="C32" s="80">
        <v>20602</v>
      </c>
      <c r="D32" s="6">
        <v>6</v>
      </c>
      <c r="E32" s="6" t="s">
        <v>129</v>
      </c>
      <c r="F32" s="6">
        <v>2024</v>
      </c>
      <c r="G32" s="6"/>
      <c r="H32" s="6" t="s">
        <v>214</v>
      </c>
      <c r="I32" s="7" t="s">
        <v>277</v>
      </c>
      <c r="J32" s="7" t="s">
        <v>284</v>
      </c>
      <c r="K32" s="17"/>
      <c r="L32" s="6" t="s">
        <v>166</v>
      </c>
      <c r="M32" s="20"/>
      <c r="N32" s="21">
        <v>420</v>
      </c>
      <c r="O32" s="52">
        <f t="shared" si="0"/>
        <v>-815.43999999999505</v>
      </c>
    </row>
    <row r="33" spans="1:17" ht="15" customHeight="1" x14ac:dyDescent="0.25">
      <c r="A33" s="9">
        <v>31</v>
      </c>
      <c r="B33" s="12" t="s">
        <v>525</v>
      </c>
      <c r="C33" s="78">
        <v>98</v>
      </c>
      <c r="D33" s="6">
        <v>6</v>
      </c>
      <c r="E33" s="6" t="s">
        <v>129</v>
      </c>
      <c r="F33" s="6">
        <v>2024</v>
      </c>
      <c r="G33" s="6"/>
      <c r="H33" s="6" t="s">
        <v>217</v>
      </c>
      <c r="I33" s="38" t="s">
        <v>180</v>
      </c>
      <c r="J33" s="7" t="s">
        <v>221</v>
      </c>
      <c r="K33" s="7" t="s">
        <v>244</v>
      </c>
      <c r="L33" s="6" t="s">
        <v>181</v>
      </c>
      <c r="M33" s="57">
        <v>1000</v>
      </c>
      <c r="N33" s="21"/>
      <c r="O33" s="52">
        <f t="shared" si="0"/>
        <v>184.56000000000495</v>
      </c>
    </row>
    <row r="34" spans="1:17" ht="15" customHeight="1" x14ac:dyDescent="0.25">
      <c r="A34" s="9">
        <v>32</v>
      </c>
      <c r="B34" s="12" t="s">
        <v>525</v>
      </c>
      <c r="C34" s="80">
        <v>400919362508</v>
      </c>
      <c r="D34" s="6">
        <v>6</v>
      </c>
      <c r="E34" s="6" t="s">
        <v>129</v>
      </c>
      <c r="F34" s="6">
        <v>2024</v>
      </c>
      <c r="G34" s="6"/>
      <c r="H34" s="6" t="s">
        <v>217</v>
      </c>
      <c r="I34" s="38" t="s">
        <v>180</v>
      </c>
      <c r="J34" s="7" t="s">
        <v>221</v>
      </c>
      <c r="K34" s="7" t="s">
        <v>244</v>
      </c>
      <c r="L34" s="6" t="s">
        <v>181</v>
      </c>
      <c r="M34" s="57">
        <v>50.8</v>
      </c>
      <c r="N34" s="21"/>
      <c r="O34" s="52">
        <f t="shared" si="0"/>
        <v>235.36000000000496</v>
      </c>
    </row>
    <row r="35" spans="1:17" ht="15" customHeight="1" x14ac:dyDescent="0.25">
      <c r="A35" s="9">
        <v>33</v>
      </c>
      <c r="B35" s="12" t="s">
        <v>339</v>
      </c>
      <c r="C35" s="80">
        <v>20701</v>
      </c>
      <c r="D35" s="6">
        <v>6</v>
      </c>
      <c r="E35" s="6" t="s">
        <v>129</v>
      </c>
      <c r="F35" s="6">
        <v>2024</v>
      </c>
      <c r="G35" s="6"/>
      <c r="H35" s="6" t="s">
        <v>228</v>
      </c>
      <c r="I35" s="7" t="s">
        <v>338</v>
      </c>
      <c r="J35" s="7" t="s">
        <v>205</v>
      </c>
      <c r="K35" s="17"/>
      <c r="L35" s="6" t="s">
        <v>337</v>
      </c>
      <c r="M35" s="20"/>
      <c r="N35" s="21">
        <v>970</v>
      </c>
      <c r="O35" s="52">
        <f t="shared" si="0"/>
        <v>-734.6399999999951</v>
      </c>
    </row>
    <row r="36" spans="1:17" ht="15" customHeight="1" x14ac:dyDescent="0.25">
      <c r="A36" s="9">
        <v>34</v>
      </c>
      <c r="B36" s="12" t="s">
        <v>525</v>
      </c>
      <c r="C36" s="78">
        <v>98</v>
      </c>
      <c r="D36" s="6">
        <v>7</v>
      </c>
      <c r="E36" s="6" t="s">
        <v>129</v>
      </c>
      <c r="F36" s="6">
        <v>2024</v>
      </c>
      <c r="G36" s="6"/>
      <c r="H36" s="6" t="s">
        <v>217</v>
      </c>
      <c r="I36" s="38" t="s">
        <v>180</v>
      </c>
      <c r="J36" s="6" t="s">
        <v>221</v>
      </c>
      <c r="K36" s="7" t="s">
        <v>244</v>
      </c>
      <c r="L36" s="6" t="s">
        <v>181</v>
      </c>
      <c r="M36" s="57">
        <v>1000</v>
      </c>
      <c r="N36" s="21"/>
      <c r="O36" s="52">
        <f>Table_132[[#This Row],[Crédito]]-Table_132[[#This Row],[Débito]]+O35</f>
        <v>265.3600000000049</v>
      </c>
      <c r="Q36" s="95"/>
    </row>
    <row r="37" spans="1:17" ht="15" customHeight="1" x14ac:dyDescent="0.25">
      <c r="A37" s="9">
        <v>35</v>
      </c>
      <c r="B37" s="12" t="s">
        <v>525</v>
      </c>
      <c r="C37" s="175">
        <v>400919362508</v>
      </c>
      <c r="D37" s="6">
        <v>7</v>
      </c>
      <c r="E37" s="6" t="s">
        <v>129</v>
      </c>
      <c r="F37" s="6">
        <v>2024</v>
      </c>
      <c r="G37" s="6"/>
      <c r="H37" s="6" t="s">
        <v>217</v>
      </c>
      <c r="I37" s="38" t="s">
        <v>180</v>
      </c>
      <c r="J37" s="7" t="s">
        <v>221</v>
      </c>
      <c r="K37" s="7" t="s">
        <v>244</v>
      </c>
      <c r="L37" s="6" t="s">
        <v>181</v>
      </c>
      <c r="M37" s="59">
        <v>51.14</v>
      </c>
      <c r="N37" s="23"/>
      <c r="O37" s="52">
        <f>Table_132[[#This Row],[Crédito]]-Table_132[[#This Row],[Débito]]+O36</f>
        <v>316.50000000000489</v>
      </c>
    </row>
    <row r="38" spans="1:17" ht="15" customHeight="1" x14ac:dyDescent="0.25">
      <c r="A38" s="9">
        <v>36</v>
      </c>
      <c r="B38" s="12" t="s">
        <v>224</v>
      </c>
      <c r="C38" s="80">
        <v>20901</v>
      </c>
      <c r="D38" s="6">
        <v>7</v>
      </c>
      <c r="E38" s="6" t="s">
        <v>129</v>
      </c>
      <c r="F38" s="6">
        <v>2024</v>
      </c>
      <c r="G38" s="6"/>
      <c r="H38" s="6" t="s">
        <v>215</v>
      </c>
      <c r="I38" s="7" t="s">
        <v>19</v>
      </c>
      <c r="J38" s="7" t="s">
        <v>276</v>
      </c>
      <c r="K38" s="17"/>
      <c r="L38" s="6" t="s">
        <v>170</v>
      </c>
      <c r="M38" s="25"/>
      <c r="N38" s="23">
        <v>475</v>
      </c>
      <c r="O38" s="52">
        <f>Table_132[[#This Row],[Crédito]]-Table_132[[#This Row],[Débito]]+O37</f>
        <v>-158.49999999999511</v>
      </c>
    </row>
    <row r="39" spans="1:17" ht="15" customHeight="1" x14ac:dyDescent="0.25">
      <c r="A39" s="9">
        <v>37</v>
      </c>
      <c r="B39" s="12" t="s">
        <v>525</v>
      </c>
      <c r="C39" s="80">
        <v>98</v>
      </c>
      <c r="D39" s="6">
        <v>9</v>
      </c>
      <c r="E39" s="6" t="s">
        <v>129</v>
      </c>
      <c r="F39" s="6">
        <v>2024</v>
      </c>
      <c r="G39" s="6"/>
      <c r="H39" s="6" t="s">
        <v>217</v>
      </c>
      <c r="I39" s="38" t="s">
        <v>180</v>
      </c>
      <c r="J39" s="7" t="s">
        <v>221</v>
      </c>
      <c r="K39" s="7" t="s">
        <v>244</v>
      </c>
      <c r="L39" s="6" t="s">
        <v>181</v>
      </c>
      <c r="M39" s="57">
        <v>500</v>
      </c>
      <c r="N39" s="21"/>
      <c r="O39" s="52">
        <f>Table_132[[#This Row],[Crédito]]-Table_132[[#This Row],[Débito]]+O38</f>
        <v>341.50000000000489</v>
      </c>
    </row>
    <row r="40" spans="1:17" ht="15" customHeight="1" x14ac:dyDescent="0.25">
      <c r="A40" s="9">
        <v>38</v>
      </c>
      <c r="B40" s="12" t="s">
        <v>525</v>
      </c>
      <c r="C40" s="175">
        <v>400919362508</v>
      </c>
      <c r="D40" s="6">
        <v>9</v>
      </c>
      <c r="E40" s="6" t="s">
        <v>129</v>
      </c>
      <c r="F40" s="6">
        <v>2024</v>
      </c>
      <c r="G40" s="6"/>
      <c r="H40" s="6" t="s">
        <v>217</v>
      </c>
      <c r="I40" s="38" t="s">
        <v>180</v>
      </c>
      <c r="J40" s="7" t="s">
        <v>221</v>
      </c>
      <c r="K40" s="7" t="s">
        <v>244</v>
      </c>
      <c r="L40" s="6" t="s">
        <v>181</v>
      </c>
      <c r="M40" s="57">
        <v>25.9</v>
      </c>
      <c r="N40" s="21"/>
      <c r="O40" s="52">
        <f>Table_132[[#This Row],[Crédito]]-Table_132[[#This Row],[Débito]]+O39</f>
        <v>367.40000000000487</v>
      </c>
    </row>
    <row r="41" spans="1:17" ht="15" customHeight="1" x14ac:dyDescent="0.25">
      <c r="A41" s="9">
        <v>39</v>
      </c>
      <c r="B41" s="12" t="s">
        <v>522</v>
      </c>
      <c r="C41" s="78">
        <v>9903</v>
      </c>
      <c r="D41" s="6">
        <v>9</v>
      </c>
      <c r="E41" s="6" t="s">
        <v>129</v>
      </c>
      <c r="F41" s="6">
        <v>2024</v>
      </c>
      <c r="G41" s="6"/>
      <c r="H41" s="6" t="s">
        <v>246</v>
      </c>
      <c r="I41" s="38" t="s">
        <v>16</v>
      </c>
      <c r="J41" s="7" t="s">
        <v>207</v>
      </c>
      <c r="K41" s="7" t="s">
        <v>245</v>
      </c>
      <c r="L41" s="6" t="s">
        <v>162</v>
      </c>
      <c r="M41" s="24"/>
      <c r="N41" s="21">
        <v>367.4</v>
      </c>
      <c r="O41" s="52">
        <f>Table_132[[#This Row],[Crédito]]-Table_132[[#This Row],[Débito]]+O40</f>
        <v>4.8885340220294893E-12</v>
      </c>
    </row>
    <row r="42" spans="1:17" ht="15" customHeight="1" x14ac:dyDescent="0.25">
      <c r="A42" s="9">
        <v>40</v>
      </c>
      <c r="B42" s="12" t="s">
        <v>224</v>
      </c>
      <c r="C42" s="80">
        <v>554439000039504</v>
      </c>
      <c r="D42" s="6">
        <v>15</v>
      </c>
      <c r="E42" s="6" t="s">
        <v>129</v>
      </c>
      <c r="F42" s="6">
        <v>2024</v>
      </c>
      <c r="G42" s="6"/>
      <c r="H42" s="6" t="s">
        <v>208</v>
      </c>
      <c r="I42" s="7" t="s">
        <v>226</v>
      </c>
      <c r="J42" s="7" t="s">
        <v>447</v>
      </c>
      <c r="K42" s="17"/>
      <c r="L42" s="7" t="s">
        <v>216</v>
      </c>
      <c r="M42" s="24"/>
      <c r="N42" s="21">
        <v>419.37</v>
      </c>
      <c r="O42" s="52">
        <f>Table_132[[#This Row],[Crédito]]-Table_132[[#This Row],[Débito]]+O41</f>
        <v>-419.36999999999512</v>
      </c>
    </row>
    <row r="43" spans="1:17" ht="15" customHeight="1" x14ac:dyDescent="0.25">
      <c r="A43" s="9">
        <v>41</v>
      </c>
      <c r="B43" s="12" t="s">
        <v>224</v>
      </c>
      <c r="C43" s="80">
        <v>554439000039504</v>
      </c>
      <c r="D43" s="6">
        <v>15</v>
      </c>
      <c r="E43" s="6" t="s">
        <v>129</v>
      </c>
      <c r="F43" s="6">
        <v>2024</v>
      </c>
      <c r="G43" s="6"/>
      <c r="H43" s="6" t="s">
        <v>208</v>
      </c>
      <c r="I43" s="7" t="s">
        <v>226</v>
      </c>
      <c r="J43" s="7" t="s">
        <v>448</v>
      </c>
      <c r="K43" s="17"/>
      <c r="L43" s="7" t="s">
        <v>216</v>
      </c>
      <c r="M43" s="24"/>
      <c r="N43" s="21">
        <v>1485</v>
      </c>
      <c r="O43" s="52">
        <f>Table_132[[#This Row],[Crédito]]-Table_132[[#This Row],[Débito]]+O42</f>
        <v>-1904.3699999999951</v>
      </c>
    </row>
    <row r="44" spans="1:17" ht="15" customHeight="1" x14ac:dyDescent="0.25">
      <c r="A44" s="9">
        <v>42</v>
      </c>
      <c r="B44" s="12" t="s">
        <v>224</v>
      </c>
      <c r="C44" s="80">
        <v>554439000039504</v>
      </c>
      <c r="D44" s="6">
        <v>19</v>
      </c>
      <c r="E44" s="6" t="s">
        <v>129</v>
      </c>
      <c r="F44" s="6">
        <v>2024</v>
      </c>
      <c r="G44" s="6"/>
      <c r="H44" s="6" t="s">
        <v>208</v>
      </c>
      <c r="I44" s="7" t="s">
        <v>226</v>
      </c>
      <c r="J44" s="7" t="s">
        <v>449</v>
      </c>
      <c r="K44" s="17"/>
      <c r="L44" s="7" t="s">
        <v>216</v>
      </c>
      <c r="M44" s="24"/>
      <c r="N44" s="21">
        <v>2700</v>
      </c>
      <c r="O44" s="52">
        <f>Table_132[[#This Row],[Crédito]]-Table_132[[#This Row],[Débito]]+O43</f>
        <v>-4604.3699999999953</v>
      </c>
    </row>
    <row r="45" spans="1:17" ht="15" customHeight="1" x14ac:dyDescent="0.25">
      <c r="A45" s="9">
        <v>43</v>
      </c>
      <c r="B45" s="12" t="s">
        <v>523</v>
      </c>
      <c r="C45" s="80">
        <v>9903</v>
      </c>
      <c r="D45" s="6">
        <v>19</v>
      </c>
      <c r="E45" s="6" t="s">
        <v>129</v>
      </c>
      <c r="F45" s="6">
        <v>2024</v>
      </c>
      <c r="G45" s="6"/>
      <c r="H45" s="6" t="s">
        <v>217</v>
      </c>
      <c r="I45" s="38" t="s">
        <v>180</v>
      </c>
      <c r="J45" s="7" t="s">
        <v>221</v>
      </c>
      <c r="K45" s="7" t="s">
        <v>245</v>
      </c>
      <c r="L45" s="6" t="s">
        <v>181</v>
      </c>
      <c r="M45" s="57">
        <v>367.41</v>
      </c>
      <c r="N45" s="21"/>
      <c r="O45" s="52">
        <f>Table_132[[#This Row],[Crédito]]-Table_132[[#This Row],[Débito]]+O44</f>
        <v>-4236.9599999999955</v>
      </c>
    </row>
    <row r="46" spans="1:17" ht="15" customHeight="1" x14ac:dyDescent="0.25">
      <c r="A46" s="9">
        <v>44</v>
      </c>
      <c r="B46" s="12" t="s">
        <v>525</v>
      </c>
      <c r="C46" s="80">
        <v>98</v>
      </c>
      <c r="D46" s="6">
        <v>19</v>
      </c>
      <c r="E46" s="6" t="s">
        <v>129</v>
      </c>
      <c r="F46" s="6">
        <v>2024</v>
      </c>
      <c r="G46" s="6"/>
      <c r="H46" s="6" t="s">
        <v>217</v>
      </c>
      <c r="I46" s="38" t="s">
        <v>180</v>
      </c>
      <c r="J46" s="6" t="s">
        <v>221</v>
      </c>
      <c r="K46" s="7" t="s">
        <v>244</v>
      </c>
      <c r="L46" s="6" t="s">
        <v>181</v>
      </c>
      <c r="M46" s="57">
        <v>4500</v>
      </c>
      <c r="N46" s="21"/>
      <c r="O46" s="52">
        <f>Table_132[[#This Row],[Crédito]]-Table_132[[#This Row],[Débito]]+O45</f>
        <v>263.04000000000451</v>
      </c>
    </row>
    <row r="47" spans="1:17" ht="15" customHeight="1" x14ac:dyDescent="0.25">
      <c r="A47" s="9">
        <v>45</v>
      </c>
      <c r="B47" s="12" t="s">
        <v>522</v>
      </c>
      <c r="C47" s="80">
        <v>9903</v>
      </c>
      <c r="D47" s="6">
        <v>19</v>
      </c>
      <c r="E47" s="6" t="s">
        <v>129</v>
      </c>
      <c r="F47" s="6">
        <v>2024</v>
      </c>
      <c r="G47" s="6"/>
      <c r="H47" s="6" t="s">
        <v>213</v>
      </c>
      <c r="I47" s="38" t="s">
        <v>16</v>
      </c>
      <c r="J47" s="7" t="s">
        <v>207</v>
      </c>
      <c r="K47" s="7" t="s">
        <v>245</v>
      </c>
      <c r="L47" s="6" t="s">
        <v>162</v>
      </c>
      <c r="M47" s="20"/>
      <c r="N47" s="21">
        <v>263.04000000000002</v>
      </c>
      <c r="O47" s="52">
        <f>Table_132[[#This Row],[Crédito]]-Table_132[[#This Row],[Débito]]+O46</f>
        <v>4.4906300900038332E-12</v>
      </c>
    </row>
    <row r="48" spans="1:17" ht="15" customHeight="1" x14ac:dyDescent="0.25">
      <c r="A48" s="9">
        <v>46</v>
      </c>
      <c r="B48" s="12" t="s">
        <v>525</v>
      </c>
      <c r="C48" s="80">
        <v>400919362508</v>
      </c>
      <c r="D48" s="6">
        <v>19</v>
      </c>
      <c r="E48" s="6" t="s">
        <v>129</v>
      </c>
      <c r="F48" s="6">
        <v>2024</v>
      </c>
      <c r="G48" s="6"/>
      <c r="H48" s="6" t="s">
        <v>217</v>
      </c>
      <c r="I48" s="38" t="s">
        <v>180</v>
      </c>
      <c r="J48" s="7" t="s">
        <v>221</v>
      </c>
      <c r="K48" s="7" t="s">
        <v>244</v>
      </c>
      <c r="L48" s="6" t="s">
        <v>181</v>
      </c>
      <c r="M48" s="57">
        <v>239.04</v>
      </c>
      <c r="N48" s="21"/>
      <c r="O48" s="52">
        <f>Table_132[[#This Row],[Crédito]]-Table_132[[#This Row],[Débito]]+O47</f>
        <v>239.04000000000448</v>
      </c>
    </row>
    <row r="49" spans="1:15" ht="15" customHeight="1" x14ac:dyDescent="0.25">
      <c r="A49" s="9">
        <v>47</v>
      </c>
      <c r="B49" s="12" t="s">
        <v>234</v>
      </c>
      <c r="C49" s="80">
        <v>554439000039504</v>
      </c>
      <c r="D49" s="6">
        <v>19</v>
      </c>
      <c r="E49" s="6" t="s">
        <v>129</v>
      </c>
      <c r="F49" s="6">
        <v>2024</v>
      </c>
      <c r="G49" s="6"/>
      <c r="H49" s="6" t="s">
        <v>214</v>
      </c>
      <c r="I49" s="38" t="s">
        <v>180</v>
      </c>
      <c r="J49" s="7" t="s">
        <v>237</v>
      </c>
      <c r="K49" s="17"/>
      <c r="L49" s="6" t="s">
        <v>181</v>
      </c>
      <c r="M49" s="20"/>
      <c r="N49" s="21">
        <v>1330</v>
      </c>
      <c r="O49" s="52">
        <f>Table_132[[#This Row],[Crédito]]-Table_132[[#This Row],[Débito]]+O48</f>
        <v>-1090.9599999999955</v>
      </c>
    </row>
    <row r="50" spans="1:15" ht="15" customHeight="1" x14ac:dyDescent="0.25">
      <c r="A50" s="9">
        <v>48</v>
      </c>
      <c r="B50" s="12" t="s">
        <v>523</v>
      </c>
      <c r="C50" s="78">
        <v>9903</v>
      </c>
      <c r="D50" s="6">
        <v>20</v>
      </c>
      <c r="E50" s="6" t="s">
        <v>129</v>
      </c>
      <c r="F50" s="6">
        <v>2024</v>
      </c>
      <c r="G50" s="6"/>
      <c r="H50" s="6" t="s">
        <v>217</v>
      </c>
      <c r="I50" s="38" t="s">
        <v>180</v>
      </c>
      <c r="J50" s="7" t="s">
        <v>221</v>
      </c>
      <c r="K50" s="7" t="s">
        <v>245</v>
      </c>
      <c r="L50" s="6" t="s">
        <v>181</v>
      </c>
      <c r="M50" s="57">
        <v>263.05</v>
      </c>
      <c r="N50" s="21"/>
      <c r="O50" s="52">
        <f>Table_132[[#This Row],[Crédito]]-Table_132[[#This Row],[Débito]]+O49</f>
        <v>-827.90999999999553</v>
      </c>
    </row>
    <row r="51" spans="1:15" ht="15" customHeight="1" x14ac:dyDescent="0.25">
      <c r="A51" s="9">
        <v>49</v>
      </c>
      <c r="B51" s="12" t="s">
        <v>525</v>
      </c>
      <c r="C51" s="80">
        <v>98</v>
      </c>
      <c r="D51" s="6">
        <v>20</v>
      </c>
      <c r="E51" s="6" t="s">
        <v>129</v>
      </c>
      <c r="F51" s="6">
        <v>2024</v>
      </c>
      <c r="G51" s="6"/>
      <c r="H51" s="6" t="s">
        <v>217</v>
      </c>
      <c r="I51" s="38" t="s">
        <v>180</v>
      </c>
      <c r="J51" s="7" t="s">
        <v>221</v>
      </c>
      <c r="K51" s="7" t="s">
        <v>244</v>
      </c>
      <c r="L51" s="6" t="s">
        <v>181</v>
      </c>
      <c r="M51" s="57">
        <v>1000</v>
      </c>
      <c r="N51" s="21"/>
      <c r="O51" s="52">
        <f>Table_132[[#This Row],[Crédito]]-Table_132[[#This Row],[Débito]]+O50</f>
        <v>172.09000000000447</v>
      </c>
    </row>
    <row r="52" spans="1:15" ht="15" customHeight="1" x14ac:dyDescent="0.25">
      <c r="A52" s="9">
        <v>50</v>
      </c>
      <c r="B52" s="12" t="s">
        <v>522</v>
      </c>
      <c r="C52" s="78">
        <v>9903</v>
      </c>
      <c r="D52" s="6">
        <v>20</v>
      </c>
      <c r="E52" s="6" t="s">
        <v>129</v>
      </c>
      <c r="F52" s="6">
        <v>2024</v>
      </c>
      <c r="G52" s="6"/>
      <c r="H52" s="6" t="s">
        <v>246</v>
      </c>
      <c r="I52" s="38" t="s">
        <v>16</v>
      </c>
      <c r="J52" s="7" t="s">
        <v>207</v>
      </c>
      <c r="K52" s="7" t="s">
        <v>245</v>
      </c>
      <c r="L52" s="6" t="s">
        <v>162</v>
      </c>
      <c r="M52" s="20"/>
      <c r="N52" s="21">
        <v>172.09</v>
      </c>
      <c r="O52" s="52">
        <f>Table_132[[#This Row],[Crédito]]-Table_132[[#This Row],[Débito]]+O51</f>
        <v>4.4622083805734292E-12</v>
      </c>
    </row>
    <row r="53" spans="1:15" ht="15" customHeight="1" x14ac:dyDescent="0.25">
      <c r="A53" s="9">
        <v>51</v>
      </c>
      <c r="B53" s="12" t="s">
        <v>525</v>
      </c>
      <c r="C53" s="263">
        <v>400919362508</v>
      </c>
      <c r="D53" s="6">
        <v>20</v>
      </c>
      <c r="E53" s="6" t="s">
        <v>129</v>
      </c>
      <c r="F53" s="6">
        <v>2024</v>
      </c>
      <c r="G53" s="6"/>
      <c r="H53" s="16" t="s">
        <v>217</v>
      </c>
      <c r="I53" s="38" t="s">
        <v>180</v>
      </c>
      <c r="J53" s="7" t="s">
        <v>221</v>
      </c>
      <c r="K53" s="7" t="s">
        <v>244</v>
      </c>
      <c r="L53" s="6" t="s">
        <v>181</v>
      </c>
      <c r="M53" s="57">
        <v>53.44</v>
      </c>
      <c r="N53" s="21"/>
      <c r="O53" s="52">
        <f>Table_132[[#This Row],[Crédito]]-Table_132[[#This Row],[Débito]]+O52</f>
        <v>53.44000000000446</v>
      </c>
    </row>
    <row r="54" spans="1:15" ht="15" customHeight="1" x14ac:dyDescent="0.25">
      <c r="A54" s="9">
        <v>52</v>
      </c>
      <c r="B54" s="12" t="s">
        <v>522</v>
      </c>
      <c r="C54" s="78">
        <v>9903</v>
      </c>
      <c r="D54" s="6">
        <v>20</v>
      </c>
      <c r="E54" s="6" t="s">
        <v>129</v>
      </c>
      <c r="F54" s="6">
        <v>2024</v>
      </c>
      <c r="G54" s="6"/>
      <c r="H54" s="6" t="s">
        <v>213</v>
      </c>
      <c r="I54" s="38" t="s">
        <v>16</v>
      </c>
      <c r="J54" s="7" t="s">
        <v>207</v>
      </c>
      <c r="K54" s="7" t="s">
        <v>245</v>
      </c>
      <c r="L54" s="6" t="s">
        <v>162</v>
      </c>
      <c r="M54" s="20"/>
      <c r="N54" s="21">
        <v>53.44</v>
      </c>
      <c r="O54" s="52">
        <f>Table_132[[#This Row],[Crédito]]-Table_132[[#This Row],[Débito]]+O53</f>
        <v>4.4622083805734292E-12</v>
      </c>
    </row>
    <row r="55" spans="1:15" ht="15" customHeight="1" x14ac:dyDescent="0.25">
      <c r="A55" s="9">
        <v>53</v>
      </c>
      <c r="B55" s="12" t="s">
        <v>161</v>
      </c>
      <c r="C55" s="176">
        <v>324057723</v>
      </c>
      <c r="D55" s="6">
        <v>29</v>
      </c>
      <c r="E55" s="6" t="s">
        <v>129</v>
      </c>
      <c r="F55" s="6">
        <v>2024</v>
      </c>
      <c r="G55" s="6"/>
      <c r="H55" s="16" t="s">
        <v>228</v>
      </c>
      <c r="I55" s="7" t="s">
        <v>243</v>
      </c>
      <c r="J55" s="7" t="s">
        <v>220</v>
      </c>
      <c r="K55" s="5"/>
      <c r="L55" s="6" t="s">
        <v>211</v>
      </c>
      <c r="M55" s="22">
        <v>29400</v>
      </c>
      <c r="N55" s="23"/>
      <c r="O55" s="52">
        <f>Table_132[[#This Row],[Crédito]]-Table_132[[#This Row],[Débito]]+O54</f>
        <v>29400.000000000004</v>
      </c>
    </row>
    <row r="56" spans="1:15" ht="15" customHeight="1" x14ac:dyDescent="0.25">
      <c r="A56" s="9">
        <v>54</v>
      </c>
      <c r="B56" s="12" t="s">
        <v>339</v>
      </c>
      <c r="C56" s="78">
        <v>22901</v>
      </c>
      <c r="D56" s="6">
        <v>29</v>
      </c>
      <c r="E56" s="6" t="s">
        <v>129</v>
      </c>
      <c r="F56" s="6">
        <v>2024</v>
      </c>
      <c r="G56" s="6"/>
      <c r="H56" s="6" t="s">
        <v>228</v>
      </c>
      <c r="I56" s="7" t="s">
        <v>338</v>
      </c>
      <c r="J56" s="7" t="s">
        <v>205</v>
      </c>
      <c r="K56" s="17"/>
      <c r="L56" s="6" t="s">
        <v>337</v>
      </c>
      <c r="M56" s="24"/>
      <c r="N56" s="21">
        <v>970</v>
      </c>
      <c r="O56" s="52">
        <f>Table_132[[#This Row],[Crédito]]-Table_132[[#This Row],[Débito]]+O55</f>
        <v>28430.000000000004</v>
      </c>
    </row>
    <row r="57" spans="1:15" ht="15" customHeight="1" x14ac:dyDescent="0.25">
      <c r="A57" s="9">
        <v>55</v>
      </c>
      <c r="B57" s="12" t="s">
        <v>232</v>
      </c>
      <c r="C57" s="78">
        <v>22902</v>
      </c>
      <c r="D57" s="6">
        <v>29</v>
      </c>
      <c r="E57" s="6" t="s">
        <v>129</v>
      </c>
      <c r="F57" s="6">
        <v>2024</v>
      </c>
      <c r="G57" s="6"/>
      <c r="H57" s="6" t="s">
        <v>248</v>
      </c>
      <c r="I57" s="7" t="s">
        <v>183</v>
      </c>
      <c r="J57" s="7" t="s">
        <v>205</v>
      </c>
      <c r="K57" s="17"/>
      <c r="L57" s="6" t="s">
        <v>182</v>
      </c>
      <c r="M57" s="24"/>
      <c r="N57" s="21">
        <v>107.1</v>
      </c>
      <c r="O57" s="52">
        <f>Table_132[[#This Row],[Crédito]]-Table_132[[#This Row],[Débito]]+O56</f>
        <v>28322.900000000005</v>
      </c>
    </row>
    <row r="58" spans="1:15" ht="15" customHeight="1" x14ac:dyDescent="0.25">
      <c r="A58" s="9">
        <v>56</v>
      </c>
      <c r="B58" s="12" t="s">
        <v>223</v>
      </c>
      <c r="C58" s="81">
        <v>860601100273132</v>
      </c>
      <c r="D58" s="6">
        <v>29</v>
      </c>
      <c r="E58" s="6" t="s">
        <v>129</v>
      </c>
      <c r="F58" s="6">
        <v>2024</v>
      </c>
      <c r="G58" s="6"/>
      <c r="H58" s="6" t="s">
        <v>213</v>
      </c>
      <c r="I58" s="38" t="s">
        <v>16</v>
      </c>
      <c r="J58" s="7" t="s">
        <v>207</v>
      </c>
      <c r="K58" s="17"/>
      <c r="L58" s="6" t="s">
        <v>162</v>
      </c>
      <c r="M58" s="24"/>
      <c r="N58" s="21">
        <v>12</v>
      </c>
      <c r="O58" s="52">
        <f>Table_132[[#This Row],[Crédito]]-Table_132[[#This Row],[Débito]]+O57</f>
        <v>28310.900000000005</v>
      </c>
    </row>
    <row r="59" spans="1:15" ht="15" customHeight="1" x14ac:dyDescent="0.25">
      <c r="A59" s="9">
        <v>57</v>
      </c>
      <c r="B59" s="12" t="s">
        <v>522</v>
      </c>
      <c r="C59" s="78">
        <v>9903</v>
      </c>
      <c r="D59" s="6">
        <v>29</v>
      </c>
      <c r="E59" s="6" t="s">
        <v>129</v>
      </c>
      <c r="F59" s="6">
        <v>2024</v>
      </c>
      <c r="G59" s="6"/>
      <c r="H59" s="6" t="s">
        <v>213</v>
      </c>
      <c r="I59" s="38" t="s">
        <v>16</v>
      </c>
      <c r="J59" s="7" t="s">
        <v>207</v>
      </c>
      <c r="K59" s="7" t="s">
        <v>245</v>
      </c>
      <c r="L59" s="6" t="s">
        <v>162</v>
      </c>
      <c r="M59" s="24"/>
      <c r="N59" s="21">
        <v>28310.9</v>
      </c>
      <c r="O59" s="101">
        <f>Table_132[[#This Row],[Crédito]]-Table_132[[#This Row],[Débito]]+O58</f>
        <v>0</v>
      </c>
    </row>
    <row r="60" spans="1:15" ht="15" customHeight="1" x14ac:dyDescent="0.25">
      <c r="A60" s="9">
        <v>58</v>
      </c>
      <c r="B60" s="12" t="s">
        <v>234</v>
      </c>
      <c r="C60" s="82">
        <v>554439000039504</v>
      </c>
      <c r="D60" s="6">
        <v>1</v>
      </c>
      <c r="E60" s="6" t="s">
        <v>130</v>
      </c>
      <c r="F60" s="6">
        <v>2024</v>
      </c>
      <c r="G60" s="6"/>
      <c r="H60" s="6" t="s">
        <v>214</v>
      </c>
      <c r="I60" s="38" t="s">
        <v>180</v>
      </c>
      <c r="J60" s="7" t="s">
        <v>221</v>
      </c>
      <c r="K60" s="17"/>
      <c r="L60" s="6" t="s">
        <v>181</v>
      </c>
      <c r="M60" s="24"/>
      <c r="N60" s="21">
        <v>3458</v>
      </c>
      <c r="O60" s="52">
        <f>Table_132[[#This Row],[Crédito]]-Table_132[[#This Row],[Débito]]+O59</f>
        <v>-3458</v>
      </c>
    </row>
    <row r="61" spans="1:15" ht="15" customHeight="1" x14ac:dyDescent="0.25">
      <c r="A61" s="9">
        <v>59</v>
      </c>
      <c r="B61" s="12" t="s">
        <v>234</v>
      </c>
      <c r="C61" s="82">
        <v>554439000039504</v>
      </c>
      <c r="D61" s="6">
        <v>1</v>
      </c>
      <c r="E61" s="6" t="s">
        <v>130</v>
      </c>
      <c r="F61" s="6">
        <v>2024</v>
      </c>
      <c r="G61" s="6"/>
      <c r="H61" s="6" t="s">
        <v>214</v>
      </c>
      <c r="I61" s="38" t="s">
        <v>180</v>
      </c>
      <c r="J61" s="7" t="s">
        <v>221</v>
      </c>
      <c r="K61" s="17"/>
      <c r="L61" s="6" t="s">
        <v>181</v>
      </c>
      <c r="M61" s="24"/>
      <c r="N61" s="21">
        <v>2793</v>
      </c>
      <c r="O61" s="52">
        <f>Table_132[[#This Row],[Crédito]]-Table_132[[#This Row],[Débito]]+O60</f>
        <v>-6251</v>
      </c>
    </row>
    <row r="62" spans="1:15" ht="15" customHeight="1" x14ac:dyDescent="0.25">
      <c r="A62" s="9">
        <v>60</v>
      </c>
      <c r="B62" s="12" t="s">
        <v>523</v>
      </c>
      <c r="C62" s="316">
        <v>9903</v>
      </c>
      <c r="D62" s="6">
        <v>1</v>
      </c>
      <c r="E62" s="6" t="s">
        <v>130</v>
      </c>
      <c r="F62" s="6">
        <v>2024</v>
      </c>
      <c r="G62" s="6"/>
      <c r="H62" s="6" t="s">
        <v>217</v>
      </c>
      <c r="I62" s="7" t="s">
        <v>180</v>
      </c>
      <c r="J62" s="7" t="s">
        <v>221</v>
      </c>
      <c r="K62" s="7" t="s">
        <v>245</v>
      </c>
      <c r="L62" s="6" t="s">
        <v>181</v>
      </c>
      <c r="M62" s="57">
        <v>6251</v>
      </c>
      <c r="N62" s="21"/>
      <c r="O62" s="52">
        <f>Table_132[[#This Row],[Crédito]]-Table_132[[#This Row],[Débito]]+O61</f>
        <v>0</v>
      </c>
    </row>
    <row r="63" spans="1:15" ht="15" customHeight="1" x14ac:dyDescent="0.25">
      <c r="A63" s="9">
        <v>61</v>
      </c>
      <c r="B63" s="12" t="s">
        <v>424</v>
      </c>
      <c r="C63" s="78">
        <v>552285000019269</v>
      </c>
      <c r="D63" s="6">
        <v>5</v>
      </c>
      <c r="E63" s="6" t="s">
        <v>130</v>
      </c>
      <c r="F63" s="6">
        <v>2024</v>
      </c>
      <c r="G63" s="6"/>
      <c r="H63" s="6" t="s">
        <v>214</v>
      </c>
      <c r="I63" s="7" t="s">
        <v>278</v>
      </c>
      <c r="J63" s="7" t="s">
        <v>273</v>
      </c>
      <c r="K63" s="17"/>
      <c r="L63" s="6" t="s">
        <v>336</v>
      </c>
      <c r="M63" s="25"/>
      <c r="N63" s="23">
        <v>420</v>
      </c>
      <c r="O63" s="52">
        <f>Table_132[[#This Row],[Crédito]]-Table_132[[#This Row],[Débito]]+O62</f>
        <v>-420</v>
      </c>
    </row>
    <row r="64" spans="1:15" ht="15" customHeight="1" x14ac:dyDescent="0.25">
      <c r="A64" s="9">
        <v>62</v>
      </c>
      <c r="B64" s="12" t="s">
        <v>483</v>
      </c>
      <c r="C64" s="80">
        <v>552925000131863</v>
      </c>
      <c r="D64" s="6">
        <v>5</v>
      </c>
      <c r="E64" s="6" t="s">
        <v>130</v>
      </c>
      <c r="F64" s="6">
        <v>2024</v>
      </c>
      <c r="G64" s="6"/>
      <c r="H64" s="6" t="s">
        <v>214</v>
      </c>
      <c r="I64" s="7" t="s">
        <v>279</v>
      </c>
      <c r="J64" s="7" t="s">
        <v>233</v>
      </c>
      <c r="K64" s="17"/>
      <c r="L64" s="6" t="s">
        <v>188</v>
      </c>
      <c r="M64" s="24"/>
      <c r="N64" s="21">
        <v>630</v>
      </c>
      <c r="O64" s="52">
        <f>Table_132[[#This Row],[Crédito]]-Table_132[[#This Row],[Débito]]+O63</f>
        <v>-1050</v>
      </c>
    </row>
    <row r="65" spans="1:15" ht="15" customHeight="1" x14ac:dyDescent="0.25">
      <c r="A65" s="9">
        <v>63</v>
      </c>
      <c r="B65" s="12" t="s">
        <v>483</v>
      </c>
      <c r="C65" s="80">
        <v>554439000025572</v>
      </c>
      <c r="D65" s="6">
        <v>5</v>
      </c>
      <c r="E65" s="6" t="s">
        <v>130</v>
      </c>
      <c r="F65" s="6">
        <v>2024</v>
      </c>
      <c r="G65" s="6"/>
      <c r="H65" s="6" t="s">
        <v>214</v>
      </c>
      <c r="I65" s="7" t="s">
        <v>187</v>
      </c>
      <c r="J65" s="7" t="s">
        <v>233</v>
      </c>
      <c r="K65" s="17"/>
      <c r="L65" s="6" t="s">
        <v>189</v>
      </c>
      <c r="M65" s="24"/>
      <c r="N65" s="21">
        <v>630</v>
      </c>
      <c r="O65" s="52">
        <f>Table_132[[#This Row],[Crédito]]-Table_132[[#This Row],[Débito]]+O64</f>
        <v>-1680</v>
      </c>
    </row>
    <row r="66" spans="1:15" ht="15" customHeight="1" x14ac:dyDescent="0.25">
      <c r="A66" s="9">
        <v>64</v>
      </c>
      <c r="B66" s="12" t="s">
        <v>424</v>
      </c>
      <c r="C66" s="80">
        <v>554732000129468</v>
      </c>
      <c r="D66" s="6">
        <v>5</v>
      </c>
      <c r="E66" s="6" t="s">
        <v>130</v>
      </c>
      <c r="F66" s="6">
        <v>2024</v>
      </c>
      <c r="G66" s="6"/>
      <c r="H66" s="6" t="s">
        <v>214</v>
      </c>
      <c r="I66" s="7" t="s">
        <v>163</v>
      </c>
      <c r="J66" s="7" t="s">
        <v>272</v>
      </c>
      <c r="K66" s="17"/>
      <c r="L66" s="6" t="s">
        <v>164</v>
      </c>
      <c r="M66" s="24"/>
      <c r="N66" s="21">
        <v>2506.8000000000002</v>
      </c>
      <c r="O66" s="52">
        <f>Table_132[[#This Row],[Crédito]]-Table_132[[#This Row],[Débito]]+O65</f>
        <v>-4186.8</v>
      </c>
    </row>
    <row r="67" spans="1:15" ht="15" customHeight="1" x14ac:dyDescent="0.25">
      <c r="A67" s="9">
        <v>65</v>
      </c>
      <c r="B67" s="12" t="s">
        <v>424</v>
      </c>
      <c r="C67" s="80">
        <v>554732000141920</v>
      </c>
      <c r="D67" s="6">
        <v>5</v>
      </c>
      <c r="E67" s="6" t="s">
        <v>130</v>
      </c>
      <c r="F67" s="6">
        <v>2024</v>
      </c>
      <c r="G67" s="6"/>
      <c r="H67" s="6" t="s">
        <v>214</v>
      </c>
      <c r="I67" s="7" t="s">
        <v>171</v>
      </c>
      <c r="J67" s="7" t="s">
        <v>273</v>
      </c>
      <c r="K67" s="17"/>
      <c r="L67" s="6" t="s">
        <v>172</v>
      </c>
      <c r="M67" s="24"/>
      <c r="N67" s="21">
        <v>445</v>
      </c>
      <c r="O67" s="52">
        <f>Table_132[[#This Row],[Crédito]]-Table_132[[#This Row],[Débito]]+O66</f>
        <v>-4631.8</v>
      </c>
    </row>
    <row r="68" spans="1:15" ht="15" customHeight="1" x14ac:dyDescent="0.25">
      <c r="A68" s="9">
        <v>66</v>
      </c>
      <c r="B68" s="12" t="s">
        <v>500</v>
      </c>
      <c r="C68" s="80">
        <v>554732000141920</v>
      </c>
      <c r="D68" s="6">
        <v>5</v>
      </c>
      <c r="E68" s="6" t="s">
        <v>130</v>
      </c>
      <c r="F68" s="6">
        <v>2024</v>
      </c>
      <c r="G68" s="6"/>
      <c r="H68" s="6" t="s">
        <v>214</v>
      </c>
      <c r="I68" s="7" t="s">
        <v>171</v>
      </c>
      <c r="J68" s="7" t="s">
        <v>229</v>
      </c>
      <c r="K68" s="17"/>
      <c r="L68" s="6" t="s">
        <v>172</v>
      </c>
      <c r="M68" s="24"/>
      <c r="N68" s="21">
        <v>3337.35</v>
      </c>
      <c r="O68" s="52">
        <f>Table_132[[#This Row],[Crédito]]-Table_132[[#This Row],[Débito]]+O67</f>
        <v>-7969.15</v>
      </c>
    </row>
    <row r="69" spans="1:15" ht="15" customHeight="1" x14ac:dyDescent="0.25">
      <c r="A69" s="9">
        <v>67</v>
      </c>
      <c r="B69" s="12" t="s">
        <v>500</v>
      </c>
      <c r="C69" s="80">
        <v>555110000023966</v>
      </c>
      <c r="D69" s="6">
        <v>5</v>
      </c>
      <c r="E69" s="6" t="s">
        <v>130</v>
      </c>
      <c r="F69" s="6">
        <v>2024</v>
      </c>
      <c r="G69" s="6"/>
      <c r="H69" s="6" t="s">
        <v>214</v>
      </c>
      <c r="I69" s="7" t="s">
        <v>190</v>
      </c>
      <c r="J69" s="7" t="s">
        <v>225</v>
      </c>
      <c r="K69" s="17"/>
      <c r="L69" s="6" t="s">
        <v>191</v>
      </c>
      <c r="M69" s="24"/>
      <c r="N69" s="21">
        <v>3126.16</v>
      </c>
      <c r="O69" s="52">
        <f>Table_132[[#This Row],[Crédito]]-Table_132[[#This Row],[Débito]]+O68</f>
        <v>-11095.31</v>
      </c>
    </row>
    <row r="70" spans="1:15" ht="15.75" customHeight="1" x14ac:dyDescent="0.25">
      <c r="A70" s="9">
        <v>68</v>
      </c>
      <c r="B70" s="12" t="s">
        <v>223</v>
      </c>
      <c r="C70" s="80">
        <v>870651201440185</v>
      </c>
      <c r="D70" s="6">
        <v>5</v>
      </c>
      <c r="E70" s="6" t="s">
        <v>130</v>
      </c>
      <c r="F70" s="6">
        <v>2024</v>
      </c>
      <c r="G70" s="6"/>
      <c r="H70" s="16" t="s">
        <v>213</v>
      </c>
      <c r="I70" s="7" t="s">
        <v>16</v>
      </c>
      <c r="J70" s="7" t="s">
        <v>207</v>
      </c>
      <c r="K70" s="17"/>
      <c r="L70" s="6" t="s">
        <v>162</v>
      </c>
      <c r="M70" s="26"/>
      <c r="N70" s="21">
        <v>54</v>
      </c>
      <c r="O70" s="52">
        <f>Table_132[[#This Row],[Crédito]]-Table_132[[#This Row],[Débito]]+O69</f>
        <v>-11149.31</v>
      </c>
    </row>
    <row r="71" spans="1:15" ht="15.75" customHeight="1" x14ac:dyDescent="0.25">
      <c r="A71" s="9">
        <v>69</v>
      </c>
      <c r="B71" s="12" t="s">
        <v>523</v>
      </c>
      <c r="C71" s="316">
        <v>9903</v>
      </c>
      <c r="D71" s="6">
        <v>5</v>
      </c>
      <c r="E71" s="6" t="s">
        <v>130</v>
      </c>
      <c r="F71" s="6">
        <v>2024</v>
      </c>
      <c r="G71" s="30"/>
      <c r="H71" s="6" t="s">
        <v>217</v>
      </c>
      <c r="I71" s="7" t="s">
        <v>180</v>
      </c>
      <c r="J71" s="7" t="s">
        <v>221</v>
      </c>
      <c r="K71" s="7" t="s">
        <v>245</v>
      </c>
      <c r="L71" s="6" t="s">
        <v>181</v>
      </c>
      <c r="M71" s="57">
        <v>11149.31</v>
      </c>
      <c r="N71" s="21"/>
      <c r="O71" s="52">
        <f>Table_132[[#This Row],[Crédito]]-Table_132[[#This Row],[Débito]]+O70</f>
        <v>0</v>
      </c>
    </row>
    <row r="72" spans="1:15" ht="15.75" customHeight="1" x14ac:dyDescent="0.25">
      <c r="A72" s="9">
        <v>70</v>
      </c>
      <c r="B72" s="12" t="s">
        <v>161</v>
      </c>
      <c r="C72" s="78">
        <v>326622757</v>
      </c>
      <c r="D72" s="6">
        <v>18</v>
      </c>
      <c r="E72" s="6" t="s">
        <v>130</v>
      </c>
      <c r="F72" s="6">
        <v>2024</v>
      </c>
      <c r="G72" s="30"/>
      <c r="H72" s="6" t="s">
        <v>228</v>
      </c>
      <c r="I72" s="7" t="s">
        <v>243</v>
      </c>
      <c r="J72" s="7" t="s">
        <v>220</v>
      </c>
      <c r="K72" s="17"/>
      <c r="L72" s="6" t="s">
        <v>211</v>
      </c>
      <c r="M72" s="20">
        <v>36400</v>
      </c>
      <c r="N72" s="21"/>
      <c r="O72" s="52">
        <f>Table_132[[#This Row],[Crédito]]-Table_132[[#This Row],[Débito]]+O71</f>
        <v>36400</v>
      </c>
    </row>
    <row r="73" spans="1:15" x14ac:dyDescent="0.25">
      <c r="A73" s="9">
        <v>71</v>
      </c>
      <c r="B73" s="12" t="s">
        <v>522</v>
      </c>
      <c r="C73" s="78">
        <v>9903</v>
      </c>
      <c r="D73" s="6">
        <v>18</v>
      </c>
      <c r="E73" s="6" t="s">
        <v>130</v>
      </c>
      <c r="F73" s="6">
        <v>2024</v>
      </c>
      <c r="G73" s="6"/>
      <c r="H73" s="6" t="s">
        <v>213</v>
      </c>
      <c r="I73" s="7" t="s">
        <v>16</v>
      </c>
      <c r="J73" s="7" t="s">
        <v>207</v>
      </c>
      <c r="K73" s="7" t="s">
        <v>245</v>
      </c>
      <c r="L73" s="6" t="s">
        <v>162</v>
      </c>
      <c r="M73" s="24"/>
      <c r="N73" s="21">
        <v>36400</v>
      </c>
      <c r="O73" s="52">
        <f>Table_132[[#This Row],[Crédito]]-Table_132[[#This Row],[Débito]]+O72</f>
        <v>0</v>
      </c>
    </row>
    <row r="74" spans="1:15" ht="15.75" customHeight="1" x14ac:dyDescent="0.25">
      <c r="A74" s="9">
        <v>72</v>
      </c>
      <c r="B74" s="12" t="s">
        <v>483</v>
      </c>
      <c r="C74" s="78">
        <v>552925000131863</v>
      </c>
      <c r="D74" s="6">
        <v>26</v>
      </c>
      <c r="E74" s="6" t="s">
        <v>130</v>
      </c>
      <c r="F74" s="6">
        <v>2024</v>
      </c>
      <c r="G74" s="6"/>
      <c r="H74" s="6" t="s">
        <v>214</v>
      </c>
      <c r="I74" s="7" t="s">
        <v>279</v>
      </c>
      <c r="J74" s="7" t="s">
        <v>233</v>
      </c>
      <c r="K74" s="17"/>
      <c r="L74" s="6" t="s">
        <v>188</v>
      </c>
      <c r="M74" s="27"/>
      <c r="N74" s="21">
        <v>380</v>
      </c>
      <c r="O74" s="52">
        <f>Table_132[[#This Row],[Crédito]]-Table_132[[#This Row],[Débito]]+O73</f>
        <v>-380</v>
      </c>
    </row>
    <row r="75" spans="1:15" ht="15.75" customHeight="1" x14ac:dyDescent="0.25">
      <c r="A75" s="9">
        <v>73</v>
      </c>
      <c r="B75" s="12" t="s">
        <v>523</v>
      </c>
      <c r="C75" s="316">
        <v>9903</v>
      </c>
      <c r="D75" s="6">
        <v>26</v>
      </c>
      <c r="E75" s="6" t="s">
        <v>130</v>
      </c>
      <c r="F75" s="6">
        <v>2024</v>
      </c>
      <c r="G75" s="6"/>
      <c r="H75" s="6" t="s">
        <v>217</v>
      </c>
      <c r="I75" s="7" t="s">
        <v>180</v>
      </c>
      <c r="J75" s="7" t="s">
        <v>221</v>
      </c>
      <c r="K75" s="7" t="s">
        <v>245</v>
      </c>
      <c r="L75" s="6" t="s">
        <v>181</v>
      </c>
      <c r="M75" s="57">
        <v>380</v>
      </c>
      <c r="N75" s="21"/>
      <c r="O75" s="52">
        <f>Table_132[[#This Row],[Crédito]]-Table_132[[#This Row],[Débito]]+O74</f>
        <v>0</v>
      </c>
    </row>
    <row r="76" spans="1:15" ht="15.75" customHeight="1" x14ac:dyDescent="0.25">
      <c r="A76" s="9">
        <v>74</v>
      </c>
      <c r="B76" s="12" t="s">
        <v>424</v>
      </c>
      <c r="C76" s="78">
        <v>554041000055091</v>
      </c>
      <c r="D76" s="6">
        <v>27</v>
      </c>
      <c r="E76" s="6" t="s">
        <v>130</v>
      </c>
      <c r="F76" s="6">
        <v>2024</v>
      </c>
      <c r="G76" s="6"/>
      <c r="H76" s="16" t="s">
        <v>214</v>
      </c>
      <c r="I76" s="7" t="s">
        <v>275</v>
      </c>
      <c r="J76" s="7" t="s">
        <v>273</v>
      </c>
      <c r="K76" s="17"/>
      <c r="L76" s="6" t="s">
        <v>335</v>
      </c>
      <c r="M76" s="20"/>
      <c r="N76" s="21">
        <v>420</v>
      </c>
      <c r="O76" s="52">
        <f>Table_132[[#This Row],[Crédito]]-Table_132[[#This Row],[Débito]]+O75</f>
        <v>-420</v>
      </c>
    </row>
    <row r="77" spans="1:15" ht="15.75" customHeight="1" x14ac:dyDescent="0.25">
      <c r="A77" s="9">
        <v>75</v>
      </c>
      <c r="B77" s="12" t="s">
        <v>224</v>
      </c>
      <c r="C77" s="82">
        <v>554439000039504</v>
      </c>
      <c r="D77" s="6">
        <v>27</v>
      </c>
      <c r="E77" s="6" t="s">
        <v>130</v>
      </c>
      <c r="F77" s="6">
        <v>2024</v>
      </c>
      <c r="G77" s="6"/>
      <c r="H77" s="6" t="s">
        <v>208</v>
      </c>
      <c r="I77" s="7" t="s">
        <v>226</v>
      </c>
      <c r="J77" s="7" t="s">
        <v>450</v>
      </c>
      <c r="K77" s="17"/>
      <c r="L77" s="7" t="s">
        <v>216</v>
      </c>
      <c r="M77" s="20"/>
      <c r="N77" s="21">
        <v>446.37</v>
      </c>
      <c r="O77" s="52">
        <f>Table_132[[#This Row],[Crédito]]-Table_132[[#This Row],[Débito]]+O76</f>
        <v>-866.37</v>
      </c>
    </row>
    <row r="78" spans="1:15" ht="15.75" customHeight="1" x14ac:dyDescent="0.25">
      <c r="A78" s="9">
        <v>76</v>
      </c>
      <c r="B78" s="12" t="s">
        <v>224</v>
      </c>
      <c r="C78" s="82">
        <v>554439000039504</v>
      </c>
      <c r="D78" s="6">
        <v>27</v>
      </c>
      <c r="E78" s="6" t="s">
        <v>130</v>
      </c>
      <c r="F78" s="6">
        <v>2024</v>
      </c>
      <c r="G78" s="6"/>
      <c r="H78" s="6" t="s">
        <v>208</v>
      </c>
      <c r="I78" s="7" t="s">
        <v>226</v>
      </c>
      <c r="J78" s="7" t="s">
        <v>451</v>
      </c>
      <c r="K78" s="17"/>
      <c r="L78" s="7" t="s">
        <v>216</v>
      </c>
      <c r="M78" s="20"/>
      <c r="N78" s="21">
        <v>1925</v>
      </c>
      <c r="O78" s="52">
        <f>Table_132[[#This Row],[Crédito]]-Table_132[[#This Row],[Débito]]+O77</f>
        <v>-2791.37</v>
      </c>
    </row>
    <row r="79" spans="1:15" ht="15.75" customHeight="1" x14ac:dyDescent="0.25">
      <c r="A79" s="9">
        <v>77</v>
      </c>
      <c r="B79" s="12" t="s">
        <v>224</v>
      </c>
      <c r="C79" s="82">
        <v>554439000039504</v>
      </c>
      <c r="D79" s="6">
        <v>27</v>
      </c>
      <c r="E79" s="6" t="s">
        <v>130</v>
      </c>
      <c r="F79" s="6">
        <v>2024</v>
      </c>
      <c r="G79" s="6"/>
      <c r="H79" s="6" t="s">
        <v>208</v>
      </c>
      <c r="I79" s="7" t="s">
        <v>226</v>
      </c>
      <c r="J79" s="7" t="s">
        <v>452</v>
      </c>
      <c r="K79" s="17"/>
      <c r="L79" s="7" t="s">
        <v>216</v>
      </c>
      <c r="M79" s="20"/>
      <c r="N79" s="21">
        <v>3500</v>
      </c>
      <c r="O79" s="52">
        <f>Table_132[[#This Row],[Crédito]]-Table_132[[#This Row],[Débito]]+O78</f>
        <v>-6291.37</v>
      </c>
    </row>
    <row r="80" spans="1:15" ht="15.75" customHeight="1" x14ac:dyDescent="0.25">
      <c r="A80" s="9">
        <v>78</v>
      </c>
      <c r="B80" s="12" t="s">
        <v>424</v>
      </c>
      <c r="C80" s="79">
        <v>555110000023966</v>
      </c>
      <c r="D80" s="6">
        <v>27</v>
      </c>
      <c r="E80" s="6" t="s">
        <v>130</v>
      </c>
      <c r="F80" s="6">
        <v>2024</v>
      </c>
      <c r="G80" s="6"/>
      <c r="H80" s="16" t="s">
        <v>214</v>
      </c>
      <c r="I80" s="7" t="s">
        <v>190</v>
      </c>
      <c r="J80" s="7" t="s">
        <v>280</v>
      </c>
      <c r="K80" s="7"/>
      <c r="L80" s="6" t="s">
        <v>191</v>
      </c>
      <c r="M80" s="20"/>
      <c r="N80" s="21">
        <v>1836.59</v>
      </c>
      <c r="O80" s="52">
        <f>Table_132[[#This Row],[Crédito]]-Table_132[[#This Row],[Débito]]+O79</f>
        <v>-8127.96</v>
      </c>
    </row>
    <row r="81" spans="1:17" ht="15.75" customHeight="1" x14ac:dyDescent="0.25">
      <c r="A81" s="9">
        <v>79</v>
      </c>
      <c r="B81" s="12" t="s">
        <v>424</v>
      </c>
      <c r="C81" s="78">
        <v>32401</v>
      </c>
      <c r="D81" s="6">
        <v>27</v>
      </c>
      <c r="E81" s="6" t="s">
        <v>130</v>
      </c>
      <c r="F81" s="6">
        <v>2024</v>
      </c>
      <c r="G81" s="6"/>
      <c r="H81" s="6" t="s">
        <v>228</v>
      </c>
      <c r="I81" s="7" t="s">
        <v>167</v>
      </c>
      <c r="J81" s="7" t="s">
        <v>273</v>
      </c>
      <c r="K81" s="17"/>
      <c r="L81" s="6" t="s">
        <v>168</v>
      </c>
      <c r="M81" s="20"/>
      <c r="N81" s="21">
        <v>420</v>
      </c>
      <c r="O81" s="52">
        <f>Table_132[[#This Row],[Crédito]]-Table_132[[#This Row],[Débito]]+O80</f>
        <v>-8547.9599999999991</v>
      </c>
    </row>
    <row r="82" spans="1:17" ht="15.75" customHeight="1" x14ac:dyDescent="0.25">
      <c r="A82" s="9">
        <v>80</v>
      </c>
      <c r="B82" s="12" t="s">
        <v>523</v>
      </c>
      <c r="C82" s="316">
        <v>9903</v>
      </c>
      <c r="D82" s="6">
        <v>27</v>
      </c>
      <c r="E82" s="6" t="s">
        <v>130</v>
      </c>
      <c r="F82" s="6">
        <v>2024</v>
      </c>
      <c r="G82" s="6"/>
      <c r="H82" s="6" t="s">
        <v>217</v>
      </c>
      <c r="I82" s="7" t="s">
        <v>180</v>
      </c>
      <c r="J82" s="7" t="s">
        <v>221</v>
      </c>
      <c r="K82" s="7" t="s">
        <v>245</v>
      </c>
      <c r="L82" s="6" t="s">
        <v>181</v>
      </c>
      <c r="M82" s="57">
        <v>8547.9599999999991</v>
      </c>
      <c r="N82" s="21"/>
      <c r="O82" s="52">
        <f>Table_132[[#This Row],[Crédito]]-Table_132[[#This Row],[Débito]]+O81</f>
        <v>0</v>
      </c>
    </row>
    <row r="83" spans="1:17" ht="15.75" customHeight="1" x14ac:dyDescent="0.25">
      <c r="A83" s="9">
        <v>81</v>
      </c>
      <c r="B83" s="12" t="s">
        <v>232</v>
      </c>
      <c r="C83" s="78">
        <v>32801</v>
      </c>
      <c r="D83" s="6">
        <v>28</v>
      </c>
      <c r="E83" s="6" t="s">
        <v>130</v>
      </c>
      <c r="F83" s="6">
        <v>2024</v>
      </c>
      <c r="G83" s="6"/>
      <c r="H83" s="6" t="s">
        <v>248</v>
      </c>
      <c r="I83" s="7" t="s">
        <v>183</v>
      </c>
      <c r="J83" s="7" t="s">
        <v>205</v>
      </c>
      <c r="K83" s="17"/>
      <c r="L83" s="3" t="s">
        <v>182</v>
      </c>
      <c r="M83" s="25"/>
      <c r="N83" s="21">
        <v>250</v>
      </c>
      <c r="O83" s="52">
        <f>Table_132[[#This Row],[Crédito]]-Table_132[[#This Row],[Débito]]+O82</f>
        <v>-250</v>
      </c>
    </row>
    <row r="84" spans="1:17" ht="15.75" customHeight="1" x14ac:dyDescent="0.25">
      <c r="A84" s="9">
        <v>82</v>
      </c>
      <c r="B84" s="12" t="s">
        <v>523</v>
      </c>
      <c r="C84" s="316">
        <v>9903</v>
      </c>
      <c r="D84" s="6">
        <v>28</v>
      </c>
      <c r="E84" s="6" t="s">
        <v>130</v>
      </c>
      <c r="F84" s="6">
        <v>2024</v>
      </c>
      <c r="G84" s="6"/>
      <c r="H84" s="6" t="s">
        <v>217</v>
      </c>
      <c r="I84" s="7" t="s">
        <v>180</v>
      </c>
      <c r="J84" s="7" t="s">
        <v>221</v>
      </c>
      <c r="K84" s="7" t="s">
        <v>245</v>
      </c>
      <c r="L84" s="6" t="s">
        <v>181</v>
      </c>
      <c r="M84" s="57">
        <v>250</v>
      </c>
      <c r="N84" s="21"/>
      <c r="O84" s="101">
        <f>Table_132[[#This Row],[Crédito]]-Table_132[[#This Row],[Débito]]+O83</f>
        <v>0</v>
      </c>
    </row>
    <row r="85" spans="1:17" ht="15.75" customHeight="1" x14ac:dyDescent="0.25">
      <c r="A85" s="9">
        <v>83</v>
      </c>
      <c r="B85" s="12" t="s">
        <v>161</v>
      </c>
      <c r="C85" s="83">
        <v>551369000115288</v>
      </c>
      <c r="D85" s="6">
        <v>1</v>
      </c>
      <c r="E85" s="6" t="s">
        <v>17</v>
      </c>
      <c r="F85" s="6">
        <v>2024</v>
      </c>
      <c r="G85" s="6"/>
      <c r="H85" s="6" t="s">
        <v>214</v>
      </c>
      <c r="I85" s="7" t="s">
        <v>257</v>
      </c>
      <c r="J85" s="7" t="s">
        <v>220</v>
      </c>
      <c r="K85" s="17"/>
      <c r="L85" s="6" t="s">
        <v>258</v>
      </c>
      <c r="M85" s="20">
        <v>5600</v>
      </c>
      <c r="N85" s="21"/>
      <c r="O85" s="52">
        <f>Table_132[[#This Row],[Crédito]]-Table_132[[#This Row],[Débito]]+O84</f>
        <v>5600</v>
      </c>
    </row>
    <row r="86" spans="1:17" ht="15.75" customHeight="1" x14ac:dyDescent="0.25">
      <c r="A86" s="9">
        <v>84</v>
      </c>
      <c r="B86" s="12" t="s">
        <v>522</v>
      </c>
      <c r="C86" s="78">
        <v>9903</v>
      </c>
      <c r="D86" s="6">
        <v>1</v>
      </c>
      <c r="E86" s="6" t="s">
        <v>17</v>
      </c>
      <c r="F86" s="6">
        <v>2024</v>
      </c>
      <c r="G86" s="6"/>
      <c r="H86" s="6" t="s">
        <v>213</v>
      </c>
      <c r="I86" s="7" t="s">
        <v>16</v>
      </c>
      <c r="J86" s="10" t="s">
        <v>207</v>
      </c>
      <c r="K86" s="7" t="s">
        <v>245</v>
      </c>
      <c r="L86" s="6" t="s">
        <v>162</v>
      </c>
      <c r="M86" s="24"/>
      <c r="N86" s="21">
        <v>5600</v>
      </c>
      <c r="O86" s="52">
        <f>Table_132[[#This Row],[Crédito]]-Table_132[[#This Row],[Débito]]+O85</f>
        <v>0</v>
      </c>
    </row>
    <row r="87" spans="1:17" ht="15.75" customHeight="1" x14ac:dyDescent="0.25">
      <c r="A87" s="9">
        <v>85</v>
      </c>
      <c r="B87" s="12" t="s">
        <v>483</v>
      </c>
      <c r="C87" s="78">
        <v>552925000131863</v>
      </c>
      <c r="D87" s="6">
        <v>3</v>
      </c>
      <c r="E87" s="6" t="s">
        <v>17</v>
      </c>
      <c r="F87" s="6">
        <v>2024</v>
      </c>
      <c r="G87" s="6"/>
      <c r="H87" s="6" t="s">
        <v>214</v>
      </c>
      <c r="I87" s="7" t="s">
        <v>279</v>
      </c>
      <c r="J87" s="10" t="s">
        <v>233</v>
      </c>
      <c r="K87" s="17"/>
      <c r="L87" s="6" t="s">
        <v>188</v>
      </c>
      <c r="M87" s="24"/>
      <c r="N87" s="21">
        <v>630</v>
      </c>
      <c r="O87" s="52">
        <f>Table_132[[#This Row],[Crédito]]-Table_132[[#This Row],[Débito]]+O86</f>
        <v>-630</v>
      </c>
    </row>
    <row r="88" spans="1:17" ht="15.75" customHeight="1" x14ac:dyDescent="0.25">
      <c r="A88" s="9">
        <v>86</v>
      </c>
      <c r="B88" s="12" t="s">
        <v>483</v>
      </c>
      <c r="C88" s="80">
        <v>554439000025572</v>
      </c>
      <c r="D88" s="6">
        <v>3</v>
      </c>
      <c r="E88" s="6" t="s">
        <v>17</v>
      </c>
      <c r="F88" s="6">
        <v>2024</v>
      </c>
      <c r="G88" s="6"/>
      <c r="H88" s="6" t="s">
        <v>214</v>
      </c>
      <c r="I88" s="7" t="s">
        <v>187</v>
      </c>
      <c r="J88" s="7" t="s">
        <v>233</v>
      </c>
      <c r="K88" s="17"/>
      <c r="L88" s="6" t="s">
        <v>189</v>
      </c>
      <c r="M88" s="24"/>
      <c r="N88" s="21">
        <v>630</v>
      </c>
      <c r="O88" s="52">
        <f>Table_132[[#This Row],[Crédito]]-Table_132[[#This Row],[Débito]]+O87</f>
        <v>-1260</v>
      </c>
    </row>
    <row r="89" spans="1:17" ht="15.75" customHeight="1" x14ac:dyDescent="0.25">
      <c r="A89" s="9">
        <v>87</v>
      </c>
      <c r="B89" s="12" t="s">
        <v>500</v>
      </c>
      <c r="C89" s="80">
        <v>554732000141920</v>
      </c>
      <c r="D89" s="6">
        <v>3</v>
      </c>
      <c r="E89" s="6" t="s">
        <v>17</v>
      </c>
      <c r="F89" s="6">
        <v>2024</v>
      </c>
      <c r="G89" s="6"/>
      <c r="H89" s="6" t="s">
        <v>214</v>
      </c>
      <c r="I89" s="7" t="s">
        <v>171</v>
      </c>
      <c r="J89" s="7" t="s">
        <v>229</v>
      </c>
      <c r="K89" s="17"/>
      <c r="L89" s="6" t="s">
        <v>172</v>
      </c>
      <c r="M89" s="24"/>
      <c r="N89" s="21">
        <v>3426.16</v>
      </c>
      <c r="O89" s="52">
        <f>Table_132[[#This Row],[Crédito]]-Table_132[[#This Row],[Débito]]+O88</f>
        <v>-4686.16</v>
      </c>
    </row>
    <row r="90" spans="1:17" ht="15.75" customHeight="1" x14ac:dyDescent="0.25">
      <c r="A90" s="9">
        <v>88</v>
      </c>
      <c r="B90" s="12" t="s">
        <v>500</v>
      </c>
      <c r="C90" s="80">
        <v>555110000023966</v>
      </c>
      <c r="D90" s="6">
        <v>3</v>
      </c>
      <c r="E90" s="6" t="s">
        <v>17</v>
      </c>
      <c r="F90" s="6">
        <v>2024</v>
      </c>
      <c r="G90" s="6"/>
      <c r="H90" s="6" t="s">
        <v>214</v>
      </c>
      <c r="I90" s="7" t="s">
        <v>190</v>
      </c>
      <c r="J90" s="7" t="s">
        <v>225</v>
      </c>
      <c r="K90" s="17"/>
      <c r="L90" s="6" t="s">
        <v>191</v>
      </c>
      <c r="M90" s="24"/>
      <c r="N90" s="21">
        <v>3226.16</v>
      </c>
      <c r="O90" s="52">
        <f>Table_132[[#This Row],[Crédito]]-Table_132[[#This Row],[Débito]]+O89</f>
        <v>-7912.32</v>
      </c>
    </row>
    <row r="91" spans="1:17" ht="15.75" customHeight="1" x14ac:dyDescent="0.25">
      <c r="A91" s="9">
        <v>89</v>
      </c>
      <c r="B91" s="12" t="s">
        <v>523</v>
      </c>
      <c r="C91" s="316">
        <v>9903</v>
      </c>
      <c r="D91" s="6">
        <v>3</v>
      </c>
      <c r="E91" s="6" t="s">
        <v>17</v>
      </c>
      <c r="F91" s="6">
        <v>2024</v>
      </c>
      <c r="G91" s="6"/>
      <c r="H91" s="6" t="s">
        <v>217</v>
      </c>
      <c r="I91" s="7" t="s">
        <v>180</v>
      </c>
      <c r="J91" s="7" t="s">
        <v>221</v>
      </c>
      <c r="K91" s="7" t="s">
        <v>245</v>
      </c>
      <c r="L91" s="6" t="s">
        <v>181</v>
      </c>
      <c r="M91" s="57">
        <v>7912.32</v>
      </c>
      <c r="N91" s="21"/>
      <c r="O91" s="52">
        <f>Table_132[[#This Row],[Crédito]]-Table_132[[#This Row],[Débito]]+O90</f>
        <v>0</v>
      </c>
    </row>
    <row r="92" spans="1:17" ht="15.75" customHeight="1" x14ac:dyDescent="0.25">
      <c r="A92" s="9">
        <v>90</v>
      </c>
      <c r="B92" s="12" t="s">
        <v>223</v>
      </c>
      <c r="C92" s="78">
        <v>840961101047137</v>
      </c>
      <c r="D92" s="6">
        <v>5</v>
      </c>
      <c r="E92" s="6" t="s">
        <v>17</v>
      </c>
      <c r="F92" s="6">
        <v>2024</v>
      </c>
      <c r="G92" s="6"/>
      <c r="H92" s="6" t="s">
        <v>213</v>
      </c>
      <c r="I92" s="7" t="s">
        <v>16</v>
      </c>
      <c r="J92" s="7" t="s">
        <v>207</v>
      </c>
      <c r="K92" s="17"/>
      <c r="L92" s="6" t="s">
        <v>162</v>
      </c>
      <c r="M92" s="24"/>
      <c r="N92" s="21">
        <v>36</v>
      </c>
      <c r="O92" s="52">
        <f>Table_132[[#This Row],[Crédito]]-Table_132[[#This Row],[Débito]]+O91</f>
        <v>-36</v>
      </c>
    </row>
    <row r="93" spans="1:17" ht="15.75" customHeight="1" x14ac:dyDescent="0.25">
      <c r="A93" s="9">
        <v>91</v>
      </c>
      <c r="B93" s="12" t="s">
        <v>523</v>
      </c>
      <c r="C93" s="316">
        <v>9903</v>
      </c>
      <c r="D93" s="6">
        <v>5</v>
      </c>
      <c r="E93" s="6" t="s">
        <v>17</v>
      </c>
      <c r="F93" s="6">
        <v>2024</v>
      </c>
      <c r="G93" s="6"/>
      <c r="H93" s="16" t="s">
        <v>217</v>
      </c>
      <c r="I93" s="7" t="s">
        <v>180</v>
      </c>
      <c r="J93" s="7" t="s">
        <v>221</v>
      </c>
      <c r="K93" s="7" t="s">
        <v>245</v>
      </c>
      <c r="L93" s="6" t="s">
        <v>181</v>
      </c>
      <c r="M93" s="57">
        <v>36</v>
      </c>
      <c r="N93" s="21"/>
      <c r="O93" s="52">
        <f>Table_132[[#This Row],[Crédito]]-Table_132[[#This Row],[Débito]]+O92</f>
        <v>0</v>
      </c>
      <c r="Q93" s="95"/>
    </row>
    <row r="94" spans="1:17" ht="15.75" customHeight="1" x14ac:dyDescent="0.25">
      <c r="A94" s="9">
        <v>92</v>
      </c>
      <c r="B94" s="12" t="s">
        <v>224</v>
      </c>
      <c r="C94" s="78">
        <v>40801</v>
      </c>
      <c r="D94" s="6">
        <v>8</v>
      </c>
      <c r="E94" s="6" t="s">
        <v>17</v>
      </c>
      <c r="F94" s="6">
        <v>2024</v>
      </c>
      <c r="G94" s="6"/>
      <c r="H94" s="6" t="s">
        <v>215</v>
      </c>
      <c r="I94" s="7" t="s">
        <v>19</v>
      </c>
      <c r="J94" s="7" t="s">
        <v>281</v>
      </c>
      <c r="K94" s="17"/>
      <c r="L94" s="6" t="s">
        <v>170</v>
      </c>
      <c r="M94" s="26"/>
      <c r="N94" s="21">
        <v>650</v>
      </c>
      <c r="O94" s="52">
        <f>Table_132[[#This Row],[Crédito]]-Table_132[[#This Row],[Débito]]+O93</f>
        <v>-650</v>
      </c>
    </row>
    <row r="95" spans="1:17" ht="15.75" customHeight="1" x14ac:dyDescent="0.25">
      <c r="A95" s="9">
        <v>93</v>
      </c>
      <c r="B95" s="12" t="s">
        <v>523</v>
      </c>
      <c r="C95" s="316">
        <v>9903</v>
      </c>
      <c r="D95" s="6">
        <v>8</v>
      </c>
      <c r="E95" s="6" t="s">
        <v>17</v>
      </c>
      <c r="F95" s="6">
        <v>2024</v>
      </c>
      <c r="G95" s="6"/>
      <c r="H95" s="6" t="s">
        <v>217</v>
      </c>
      <c r="I95" s="7" t="s">
        <v>180</v>
      </c>
      <c r="J95" s="7" t="s">
        <v>221</v>
      </c>
      <c r="K95" s="7" t="s">
        <v>245</v>
      </c>
      <c r="L95" s="6" t="s">
        <v>181</v>
      </c>
      <c r="M95" s="57">
        <v>650</v>
      </c>
      <c r="N95" s="21"/>
      <c r="O95" s="52">
        <f>Table_132[[#This Row],[Crédito]]-Table_132[[#This Row],[Débito]]+O94</f>
        <v>0</v>
      </c>
    </row>
    <row r="96" spans="1:17" ht="15.75" customHeight="1" x14ac:dyDescent="0.25">
      <c r="A96" s="9">
        <v>94</v>
      </c>
      <c r="B96" s="12" t="s">
        <v>224</v>
      </c>
      <c r="C96" s="78">
        <v>41101</v>
      </c>
      <c r="D96" s="6">
        <v>11</v>
      </c>
      <c r="E96" s="6" t="s">
        <v>17</v>
      </c>
      <c r="F96" s="6">
        <v>2024</v>
      </c>
      <c r="G96" s="6"/>
      <c r="H96" s="6" t="s">
        <v>215</v>
      </c>
      <c r="I96" s="7" t="s">
        <v>19</v>
      </c>
      <c r="J96" s="7" t="s">
        <v>282</v>
      </c>
      <c r="K96" s="17"/>
      <c r="L96" s="6" t="s">
        <v>170</v>
      </c>
      <c r="M96" s="20"/>
      <c r="N96" s="21">
        <v>555</v>
      </c>
      <c r="O96" s="52">
        <f>Table_132[[#This Row],[Crédito]]-Table_132[[#This Row],[Débito]]+O95</f>
        <v>-555</v>
      </c>
    </row>
    <row r="97" spans="1:17" ht="15.75" customHeight="1" x14ac:dyDescent="0.25">
      <c r="A97" s="9">
        <v>95</v>
      </c>
      <c r="B97" s="12" t="s">
        <v>523</v>
      </c>
      <c r="C97" s="316">
        <v>9903</v>
      </c>
      <c r="D97" s="6">
        <v>11</v>
      </c>
      <c r="E97" s="6" t="s">
        <v>17</v>
      </c>
      <c r="F97" s="6">
        <v>2024</v>
      </c>
      <c r="G97" s="6"/>
      <c r="H97" s="16" t="s">
        <v>217</v>
      </c>
      <c r="I97" s="7" t="s">
        <v>180</v>
      </c>
      <c r="J97" s="7" t="s">
        <v>221</v>
      </c>
      <c r="K97" s="7" t="s">
        <v>245</v>
      </c>
      <c r="L97" s="6" t="s">
        <v>181</v>
      </c>
      <c r="M97" s="57">
        <v>555</v>
      </c>
      <c r="N97" s="21"/>
      <c r="O97" s="52">
        <f>Table_132[[#This Row],[Crédito]]-Table_132[[#This Row],[Débito]]+O96</f>
        <v>0</v>
      </c>
      <c r="Q97" s="95"/>
    </row>
    <row r="98" spans="1:17" ht="15.75" customHeight="1" x14ac:dyDescent="0.25">
      <c r="A98" s="9">
        <v>96</v>
      </c>
      <c r="B98" s="12" t="s">
        <v>232</v>
      </c>
      <c r="C98" s="78">
        <v>41201</v>
      </c>
      <c r="D98" s="6">
        <v>12</v>
      </c>
      <c r="E98" s="6" t="s">
        <v>17</v>
      </c>
      <c r="F98" s="6">
        <v>2024</v>
      </c>
      <c r="G98" s="6"/>
      <c r="H98" s="6" t="s">
        <v>248</v>
      </c>
      <c r="I98" s="7" t="s">
        <v>183</v>
      </c>
      <c r="J98" s="7" t="s">
        <v>205</v>
      </c>
      <c r="K98" s="17"/>
      <c r="L98" s="6" t="s">
        <v>182</v>
      </c>
      <c r="M98" s="27"/>
      <c r="N98" s="21">
        <v>23.72</v>
      </c>
      <c r="O98" s="52">
        <f>Table_132[[#This Row],[Crédito]]-Table_132[[#This Row],[Débito]]+O97</f>
        <v>-23.72</v>
      </c>
    </row>
    <row r="99" spans="1:17" ht="15.75" customHeight="1" x14ac:dyDescent="0.25">
      <c r="A99" s="9">
        <v>97</v>
      </c>
      <c r="B99" s="12" t="s">
        <v>523</v>
      </c>
      <c r="C99" s="316">
        <v>9903</v>
      </c>
      <c r="D99" s="6">
        <v>12</v>
      </c>
      <c r="E99" s="6" t="s">
        <v>17</v>
      </c>
      <c r="F99" s="6">
        <v>2024</v>
      </c>
      <c r="G99" s="6"/>
      <c r="H99" s="6" t="s">
        <v>217</v>
      </c>
      <c r="I99" s="7" t="s">
        <v>180</v>
      </c>
      <c r="J99" s="7" t="s">
        <v>221</v>
      </c>
      <c r="K99" s="7" t="s">
        <v>245</v>
      </c>
      <c r="L99" s="6" t="s">
        <v>181</v>
      </c>
      <c r="M99" s="57">
        <v>23.72</v>
      </c>
      <c r="N99" s="21"/>
      <c r="O99" s="52">
        <f>Table_132[[#This Row],[Crédito]]-Table_132[[#This Row],[Débito]]+O98</f>
        <v>0</v>
      </c>
    </row>
    <row r="100" spans="1:17" ht="15.75" customHeight="1" x14ac:dyDescent="0.25">
      <c r="A100" s="9">
        <v>98</v>
      </c>
      <c r="B100" s="12" t="s">
        <v>424</v>
      </c>
      <c r="C100" s="78">
        <v>553653000031581</v>
      </c>
      <c r="D100" s="6">
        <v>16</v>
      </c>
      <c r="E100" s="6" t="s">
        <v>17</v>
      </c>
      <c r="F100" s="6">
        <v>2024</v>
      </c>
      <c r="G100" s="6"/>
      <c r="H100" s="6" t="s">
        <v>214</v>
      </c>
      <c r="I100" s="7" t="s">
        <v>283</v>
      </c>
      <c r="J100" s="7" t="s">
        <v>272</v>
      </c>
      <c r="K100" s="6"/>
      <c r="L100" s="7" t="s">
        <v>177</v>
      </c>
      <c r="M100" s="26"/>
      <c r="N100" s="21">
        <v>2100</v>
      </c>
      <c r="O100" s="52">
        <f>Table_132[[#This Row],[Crédito]]-Table_132[[#This Row],[Débito]]+O99</f>
        <v>-2100</v>
      </c>
    </row>
    <row r="101" spans="1:17" ht="15.75" customHeight="1" x14ac:dyDescent="0.25">
      <c r="A101" s="9">
        <v>99</v>
      </c>
      <c r="B101" s="12" t="s">
        <v>424</v>
      </c>
      <c r="C101" s="78">
        <v>553653000033319</v>
      </c>
      <c r="D101" s="6">
        <v>16</v>
      </c>
      <c r="E101" s="6" t="s">
        <v>17</v>
      </c>
      <c r="F101" s="6">
        <v>2024</v>
      </c>
      <c r="G101" s="6"/>
      <c r="H101" s="6" t="s">
        <v>214</v>
      </c>
      <c r="I101" s="7" t="s">
        <v>200</v>
      </c>
      <c r="J101" s="7" t="s">
        <v>284</v>
      </c>
      <c r="K101" s="17"/>
      <c r="L101" s="18" t="s">
        <v>201</v>
      </c>
      <c r="M101" s="26"/>
      <c r="N101" s="21">
        <v>420</v>
      </c>
      <c r="O101" s="52">
        <f>Table_132[[#This Row],[Crédito]]-Table_132[[#This Row],[Débito]]+O100</f>
        <v>-2520</v>
      </c>
    </row>
    <row r="102" spans="1:17" ht="15.75" customHeight="1" x14ac:dyDescent="0.25">
      <c r="A102" s="9">
        <v>100</v>
      </c>
      <c r="B102" s="12" t="s">
        <v>424</v>
      </c>
      <c r="C102" s="78">
        <v>554041000055091</v>
      </c>
      <c r="D102" s="6">
        <v>16</v>
      </c>
      <c r="E102" s="6" t="s">
        <v>17</v>
      </c>
      <c r="F102" s="6">
        <v>2024</v>
      </c>
      <c r="G102" s="6"/>
      <c r="H102" s="6" t="s">
        <v>214</v>
      </c>
      <c r="I102" s="7" t="s">
        <v>275</v>
      </c>
      <c r="J102" s="7" t="s">
        <v>273</v>
      </c>
      <c r="K102" s="17"/>
      <c r="L102" s="6" t="s">
        <v>335</v>
      </c>
      <c r="M102" s="26"/>
      <c r="N102" s="21">
        <v>840</v>
      </c>
      <c r="O102" s="52">
        <f>Table_132[[#This Row],[Crédito]]-Table_132[[#This Row],[Débito]]+O101</f>
        <v>-3360</v>
      </c>
    </row>
    <row r="103" spans="1:17" ht="15.75" customHeight="1" x14ac:dyDescent="0.25">
      <c r="A103" s="9">
        <v>101</v>
      </c>
      <c r="B103" s="12" t="s">
        <v>424</v>
      </c>
      <c r="C103" s="78">
        <v>555110000023966</v>
      </c>
      <c r="D103" s="6">
        <v>16</v>
      </c>
      <c r="E103" s="6" t="s">
        <v>17</v>
      </c>
      <c r="F103" s="6">
        <v>2024</v>
      </c>
      <c r="G103" s="6"/>
      <c r="H103" s="6" t="s">
        <v>214</v>
      </c>
      <c r="I103" s="7" t="s">
        <v>190</v>
      </c>
      <c r="J103" s="7" t="s">
        <v>280</v>
      </c>
      <c r="K103" s="7"/>
      <c r="L103" s="6" t="s">
        <v>191</v>
      </c>
      <c r="M103" s="24"/>
      <c r="N103" s="21">
        <v>1836.59</v>
      </c>
      <c r="O103" s="52">
        <f>Table_132[[#This Row],[Crédito]]-Table_132[[#This Row],[Débito]]+O102</f>
        <v>-5196.59</v>
      </c>
    </row>
    <row r="104" spans="1:17" ht="15.75" customHeight="1" x14ac:dyDescent="0.25">
      <c r="A104" s="9">
        <v>102</v>
      </c>
      <c r="B104" s="12" t="s">
        <v>424</v>
      </c>
      <c r="C104" s="78">
        <v>555110000023966</v>
      </c>
      <c r="D104" s="6">
        <v>16</v>
      </c>
      <c r="E104" s="6" t="s">
        <v>17</v>
      </c>
      <c r="F104" s="6">
        <v>2024</v>
      </c>
      <c r="G104" s="6"/>
      <c r="H104" s="6" t="s">
        <v>214</v>
      </c>
      <c r="I104" s="7" t="s">
        <v>190</v>
      </c>
      <c r="J104" s="7" t="s">
        <v>284</v>
      </c>
      <c r="K104" s="17"/>
      <c r="L104" s="6" t="s">
        <v>191</v>
      </c>
      <c r="M104" s="24"/>
      <c r="N104" s="21">
        <v>297.62</v>
      </c>
      <c r="O104" s="52">
        <f>Table_132[[#This Row],[Crédito]]-Table_132[[#This Row],[Débito]]+O103</f>
        <v>-5494.21</v>
      </c>
    </row>
    <row r="105" spans="1:17" x14ac:dyDescent="0.25">
      <c r="A105" s="9">
        <v>103</v>
      </c>
      <c r="B105" s="12" t="s">
        <v>424</v>
      </c>
      <c r="C105" s="78">
        <v>41601</v>
      </c>
      <c r="D105" s="6">
        <v>16</v>
      </c>
      <c r="E105" s="6" t="s">
        <v>17</v>
      </c>
      <c r="F105" s="6">
        <v>2024</v>
      </c>
      <c r="G105" s="6"/>
      <c r="H105" s="6" t="s">
        <v>228</v>
      </c>
      <c r="I105" s="7" t="s">
        <v>167</v>
      </c>
      <c r="J105" s="7" t="s">
        <v>273</v>
      </c>
      <c r="K105" s="17"/>
      <c r="L105" s="6" t="s">
        <v>168</v>
      </c>
      <c r="M105" s="24"/>
      <c r="N105" s="21">
        <v>420</v>
      </c>
      <c r="O105" s="52">
        <f>Table_132[[#This Row],[Crédito]]-Table_132[[#This Row],[Débito]]+O104</f>
        <v>-5914.21</v>
      </c>
    </row>
    <row r="106" spans="1:17" ht="15.75" customHeight="1" x14ac:dyDescent="0.25">
      <c r="A106" s="9">
        <v>104</v>
      </c>
      <c r="B106" s="12" t="s">
        <v>523</v>
      </c>
      <c r="C106" s="84">
        <v>9903</v>
      </c>
      <c r="D106" s="6">
        <v>16</v>
      </c>
      <c r="E106" s="6" t="s">
        <v>17</v>
      </c>
      <c r="F106" s="6">
        <v>2024</v>
      </c>
      <c r="G106" s="6"/>
      <c r="H106" s="6" t="s">
        <v>217</v>
      </c>
      <c r="I106" s="7" t="s">
        <v>180</v>
      </c>
      <c r="J106" s="7" t="s">
        <v>221</v>
      </c>
      <c r="K106" s="7" t="s">
        <v>245</v>
      </c>
      <c r="L106" s="6" t="s">
        <v>181</v>
      </c>
      <c r="M106" s="57">
        <v>5914.21</v>
      </c>
      <c r="N106" s="21"/>
      <c r="O106" s="52">
        <f>Table_132[[#This Row],[Crédito]]-Table_132[[#This Row],[Débito]]+O105</f>
        <v>0</v>
      </c>
    </row>
    <row r="107" spans="1:17" ht="15.75" customHeight="1" x14ac:dyDescent="0.25">
      <c r="A107" s="9">
        <v>105</v>
      </c>
      <c r="B107" s="12" t="s">
        <v>224</v>
      </c>
      <c r="C107" s="82">
        <v>554439000039504</v>
      </c>
      <c r="D107" s="6">
        <v>17</v>
      </c>
      <c r="E107" s="6" t="s">
        <v>17</v>
      </c>
      <c r="F107" s="6">
        <v>2024</v>
      </c>
      <c r="G107" s="6"/>
      <c r="H107" s="6" t="s">
        <v>208</v>
      </c>
      <c r="I107" s="7" t="s">
        <v>226</v>
      </c>
      <c r="J107" s="7" t="s">
        <v>454</v>
      </c>
      <c r="K107" s="17"/>
      <c r="L107" s="7" t="s">
        <v>216</v>
      </c>
      <c r="M107" s="20"/>
      <c r="N107" s="21">
        <v>1925</v>
      </c>
      <c r="O107" s="52">
        <f>Table_132[[#This Row],[Crédito]]-Table_132[[#This Row],[Débito]]+O106</f>
        <v>-1925</v>
      </c>
    </row>
    <row r="108" spans="1:17" ht="15.75" customHeight="1" x14ac:dyDescent="0.25">
      <c r="A108" s="9">
        <v>106</v>
      </c>
      <c r="B108" s="12" t="s">
        <v>224</v>
      </c>
      <c r="C108" s="82">
        <v>554439000039504</v>
      </c>
      <c r="D108" s="6">
        <v>17</v>
      </c>
      <c r="E108" s="6" t="s">
        <v>17</v>
      </c>
      <c r="F108" s="6">
        <v>2024</v>
      </c>
      <c r="G108" s="6"/>
      <c r="H108" s="6" t="s">
        <v>208</v>
      </c>
      <c r="I108" s="7" t="s">
        <v>226</v>
      </c>
      <c r="J108" s="7" t="s">
        <v>455</v>
      </c>
      <c r="K108" s="17"/>
      <c r="L108" s="7" t="s">
        <v>216</v>
      </c>
      <c r="M108" s="20"/>
      <c r="N108" s="21">
        <v>3500</v>
      </c>
      <c r="O108" s="52">
        <f>Table_132[[#This Row],[Crédito]]-Table_132[[#This Row],[Débito]]+O107</f>
        <v>-5425</v>
      </c>
    </row>
    <row r="109" spans="1:17" ht="15.75" customHeight="1" x14ac:dyDescent="0.25">
      <c r="A109" s="9">
        <v>107</v>
      </c>
      <c r="B109" s="12" t="s">
        <v>224</v>
      </c>
      <c r="C109" s="78">
        <v>554439000039504</v>
      </c>
      <c r="D109" s="6">
        <v>17</v>
      </c>
      <c r="E109" s="6" t="s">
        <v>17</v>
      </c>
      <c r="F109" s="6">
        <v>2024</v>
      </c>
      <c r="G109" s="6"/>
      <c r="H109" s="6" t="s">
        <v>208</v>
      </c>
      <c r="I109" s="7" t="s">
        <v>226</v>
      </c>
      <c r="J109" s="7" t="s">
        <v>453</v>
      </c>
      <c r="K109" s="17"/>
      <c r="L109" s="7" t="s">
        <v>216</v>
      </c>
      <c r="M109" s="20"/>
      <c r="N109" s="21">
        <v>1053.0999999999999</v>
      </c>
      <c r="O109" s="52">
        <f>Table_132[[#This Row],[Crédito]]-Table_132[[#This Row],[Débito]]+O108</f>
        <v>-6478.1</v>
      </c>
    </row>
    <row r="110" spans="1:17" ht="15.75" customHeight="1" x14ac:dyDescent="0.25">
      <c r="A110" s="9">
        <v>108</v>
      </c>
      <c r="B110" s="12" t="s">
        <v>523</v>
      </c>
      <c r="C110" s="317">
        <v>9903</v>
      </c>
      <c r="D110" s="6">
        <v>17</v>
      </c>
      <c r="E110" s="6" t="s">
        <v>17</v>
      </c>
      <c r="F110" s="6">
        <v>2024</v>
      </c>
      <c r="G110" s="6"/>
      <c r="H110" s="6" t="s">
        <v>217</v>
      </c>
      <c r="I110" s="7" t="s">
        <v>180</v>
      </c>
      <c r="J110" s="7" t="s">
        <v>221</v>
      </c>
      <c r="K110" s="7" t="s">
        <v>245</v>
      </c>
      <c r="L110" s="6" t="s">
        <v>181</v>
      </c>
      <c r="M110" s="57">
        <v>6478.1</v>
      </c>
      <c r="N110" s="21"/>
      <c r="O110" s="52">
        <f>Table_132[[#This Row],[Crédito]]-Table_132[[#This Row],[Débito]]+O109</f>
        <v>0</v>
      </c>
    </row>
    <row r="111" spans="1:17" ht="15.75" customHeight="1" x14ac:dyDescent="0.25">
      <c r="A111" s="9">
        <v>109</v>
      </c>
      <c r="B111" s="12" t="s">
        <v>161</v>
      </c>
      <c r="C111" s="78">
        <v>330741688</v>
      </c>
      <c r="D111" s="6">
        <v>18</v>
      </c>
      <c r="E111" s="6" t="s">
        <v>17</v>
      </c>
      <c r="F111" s="6">
        <v>2024</v>
      </c>
      <c r="G111" s="6"/>
      <c r="H111" s="6" t="s">
        <v>228</v>
      </c>
      <c r="I111" s="7" t="s">
        <v>243</v>
      </c>
      <c r="J111" s="7" t="s">
        <v>220</v>
      </c>
      <c r="K111" s="17"/>
      <c r="L111" s="6" t="s">
        <v>211</v>
      </c>
      <c r="M111" s="20">
        <v>8400</v>
      </c>
      <c r="N111" s="21"/>
      <c r="O111" s="52">
        <f>Table_132[[#This Row],[Crédito]]-Table_132[[#This Row],[Débito]]+O110</f>
        <v>8400</v>
      </c>
    </row>
    <row r="112" spans="1:17" ht="15.75" customHeight="1" x14ac:dyDescent="0.25">
      <c r="A112" s="9">
        <v>110</v>
      </c>
      <c r="B112" s="12" t="s">
        <v>234</v>
      </c>
      <c r="C112" s="82">
        <v>554439000039504</v>
      </c>
      <c r="D112" s="6">
        <v>18</v>
      </c>
      <c r="E112" s="6" t="s">
        <v>17</v>
      </c>
      <c r="F112" s="6">
        <v>2024</v>
      </c>
      <c r="G112" s="6"/>
      <c r="H112" s="16" t="s">
        <v>214</v>
      </c>
      <c r="I112" s="7" t="s">
        <v>180</v>
      </c>
      <c r="J112" s="7" t="s">
        <v>237</v>
      </c>
      <c r="K112" s="17"/>
      <c r="L112" s="6" t="s">
        <v>181</v>
      </c>
      <c r="M112" s="26"/>
      <c r="N112" s="21">
        <v>3458</v>
      </c>
      <c r="O112" s="52">
        <f>Table_132[[#This Row],[Crédito]]-Table_132[[#This Row],[Débito]]+O111</f>
        <v>4942</v>
      </c>
      <c r="Q112" s="95"/>
    </row>
    <row r="113" spans="1:15" ht="15.75" customHeight="1" x14ac:dyDescent="0.25">
      <c r="A113" s="9">
        <v>111</v>
      </c>
      <c r="B113" s="12" t="s">
        <v>522</v>
      </c>
      <c r="C113" s="78">
        <v>9903</v>
      </c>
      <c r="D113" s="6">
        <v>18</v>
      </c>
      <c r="E113" s="6" t="s">
        <v>17</v>
      </c>
      <c r="F113" s="6">
        <v>2024</v>
      </c>
      <c r="G113" s="6"/>
      <c r="H113" s="6" t="s">
        <v>213</v>
      </c>
      <c r="I113" s="7" t="s">
        <v>16</v>
      </c>
      <c r="J113" s="10" t="s">
        <v>207</v>
      </c>
      <c r="K113" s="7" t="s">
        <v>245</v>
      </c>
      <c r="L113" s="6" t="s">
        <v>162</v>
      </c>
      <c r="M113" s="24"/>
      <c r="N113" s="21">
        <v>4942</v>
      </c>
      <c r="O113" s="52">
        <f>Table_132[[#This Row],[Crédito]]-Table_132[[#This Row],[Débito]]+O112</f>
        <v>0</v>
      </c>
    </row>
    <row r="114" spans="1:15" ht="15.75" customHeight="1" x14ac:dyDescent="0.25">
      <c r="A114" s="9">
        <v>112</v>
      </c>
      <c r="B114" s="12" t="s">
        <v>232</v>
      </c>
      <c r="C114" s="82">
        <v>41901</v>
      </c>
      <c r="D114" s="6">
        <v>19</v>
      </c>
      <c r="E114" s="6" t="s">
        <v>17</v>
      </c>
      <c r="F114" s="6">
        <v>2024</v>
      </c>
      <c r="G114" s="6"/>
      <c r="H114" s="6" t="s">
        <v>248</v>
      </c>
      <c r="I114" s="7" t="s">
        <v>285</v>
      </c>
      <c r="J114" s="10" t="s">
        <v>205</v>
      </c>
      <c r="K114" s="96"/>
      <c r="L114" s="6" t="s">
        <v>286</v>
      </c>
      <c r="M114" s="24"/>
      <c r="N114" s="21">
        <v>784.5</v>
      </c>
      <c r="O114" s="52">
        <f>Table_132[[#This Row],[Crédito]]-Table_132[[#This Row],[Débito]]+O113</f>
        <v>-784.5</v>
      </c>
    </row>
    <row r="115" spans="1:15" ht="15.75" customHeight="1" x14ac:dyDescent="0.25">
      <c r="A115" s="9">
        <v>113</v>
      </c>
      <c r="B115" s="12" t="s">
        <v>523</v>
      </c>
      <c r="C115" s="316">
        <v>9903</v>
      </c>
      <c r="D115" s="7">
        <v>19</v>
      </c>
      <c r="E115" s="6" t="s">
        <v>17</v>
      </c>
      <c r="F115" s="6">
        <v>2024</v>
      </c>
      <c r="G115" s="17"/>
      <c r="H115" s="7" t="s">
        <v>217</v>
      </c>
      <c r="I115" s="7" t="s">
        <v>180</v>
      </c>
      <c r="J115" s="10" t="s">
        <v>221</v>
      </c>
      <c r="K115" s="7" t="s">
        <v>245</v>
      </c>
      <c r="L115" s="6" t="s">
        <v>181</v>
      </c>
      <c r="M115" s="168">
        <v>784.5</v>
      </c>
      <c r="N115" s="28"/>
      <c r="O115" s="52">
        <f>Table_132[[#This Row],[Crédito]]-Table_132[[#This Row],[Débito]]+O114</f>
        <v>0</v>
      </c>
    </row>
    <row r="116" spans="1:15" ht="15.75" customHeight="1" x14ac:dyDescent="0.25">
      <c r="A116" s="9">
        <v>114</v>
      </c>
      <c r="B116" s="12" t="s">
        <v>253</v>
      </c>
      <c r="C116" s="82">
        <v>42501</v>
      </c>
      <c r="D116" s="6">
        <v>25</v>
      </c>
      <c r="E116" s="6" t="s">
        <v>17</v>
      </c>
      <c r="F116" s="6">
        <v>2024</v>
      </c>
      <c r="G116" s="6"/>
      <c r="H116" s="6" t="s">
        <v>210</v>
      </c>
      <c r="I116" s="7" t="s">
        <v>178</v>
      </c>
      <c r="J116" s="10" t="s">
        <v>209</v>
      </c>
      <c r="K116" s="17"/>
      <c r="L116" s="7" t="s">
        <v>179</v>
      </c>
      <c r="M116" s="20"/>
      <c r="N116" s="21">
        <v>2388.52</v>
      </c>
      <c r="O116" s="52">
        <f>Table_132[[#This Row],[Crédito]]-Table_132[[#This Row],[Débito]]+O115</f>
        <v>-2388.52</v>
      </c>
    </row>
    <row r="117" spans="1:15" ht="15.75" customHeight="1" x14ac:dyDescent="0.25">
      <c r="A117" s="9">
        <v>115</v>
      </c>
      <c r="B117" s="12" t="s">
        <v>523</v>
      </c>
      <c r="C117" s="316">
        <v>9903</v>
      </c>
      <c r="D117" s="6">
        <v>25</v>
      </c>
      <c r="E117" s="6" t="s">
        <v>17</v>
      </c>
      <c r="F117" s="6">
        <v>2024</v>
      </c>
      <c r="G117" s="6"/>
      <c r="H117" s="6" t="s">
        <v>217</v>
      </c>
      <c r="I117" s="7" t="s">
        <v>180</v>
      </c>
      <c r="J117" s="7" t="s">
        <v>221</v>
      </c>
      <c r="K117" s="7" t="s">
        <v>245</v>
      </c>
      <c r="L117" s="6" t="s">
        <v>181</v>
      </c>
      <c r="M117" s="57">
        <v>2388.52</v>
      </c>
      <c r="N117" s="21"/>
      <c r="O117" s="52">
        <f>Table_132[[#This Row],[Crédito]]-Table_132[[#This Row],[Débito]]+O116</f>
        <v>0</v>
      </c>
    </row>
    <row r="118" spans="1:15" ht="15.75" customHeight="1" x14ac:dyDescent="0.25">
      <c r="A118" s="9">
        <v>116</v>
      </c>
      <c r="B118" s="12" t="s">
        <v>424</v>
      </c>
      <c r="C118" s="78">
        <v>553473000013507</v>
      </c>
      <c r="D118" s="6">
        <v>26</v>
      </c>
      <c r="E118" s="6" t="s">
        <v>17</v>
      </c>
      <c r="F118" s="6">
        <v>2024</v>
      </c>
      <c r="G118" s="6"/>
      <c r="H118" s="6" t="s">
        <v>214</v>
      </c>
      <c r="I118" s="7" t="s">
        <v>287</v>
      </c>
      <c r="J118" s="7" t="s">
        <v>272</v>
      </c>
      <c r="K118" s="17"/>
      <c r="L118" s="6" t="s">
        <v>340</v>
      </c>
      <c r="M118" s="20"/>
      <c r="N118" s="21">
        <v>2506.8000000000002</v>
      </c>
      <c r="O118" s="52">
        <f>Table_132[[#This Row],[Crédito]]-Table_132[[#This Row],[Débito]]+O117</f>
        <v>-2506.8000000000002</v>
      </c>
    </row>
    <row r="119" spans="1:15" ht="15.75" customHeight="1" x14ac:dyDescent="0.25">
      <c r="A119" s="9">
        <v>117</v>
      </c>
      <c r="B119" s="12" t="s">
        <v>523</v>
      </c>
      <c r="C119" s="316">
        <v>9903</v>
      </c>
      <c r="D119" s="6">
        <v>26</v>
      </c>
      <c r="E119" s="6" t="s">
        <v>17</v>
      </c>
      <c r="F119" s="6">
        <v>2024</v>
      </c>
      <c r="G119" s="6"/>
      <c r="H119" s="6" t="s">
        <v>217</v>
      </c>
      <c r="I119" s="7" t="s">
        <v>180</v>
      </c>
      <c r="J119" s="7" t="s">
        <v>221</v>
      </c>
      <c r="K119" s="7" t="s">
        <v>245</v>
      </c>
      <c r="L119" s="6" t="s">
        <v>181</v>
      </c>
      <c r="M119" s="57">
        <v>2506.8000000000002</v>
      </c>
      <c r="N119" s="21"/>
      <c r="O119" s="52">
        <f>Table_132[[#This Row],[Crédito]]-Table_132[[#This Row],[Débito]]+O118</f>
        <v>0</v>
      </c>
    </row>
    <row r="120" spans="1:15" ht="15.75" customHeight="1" x14ac:dyDescent="0.25">
      <c r="A120" s="9">
        <v>118</v>
      </c>
      <c r="B120" s="12" t="s">
        <v>424</v>
      </c>
      <c r="C120" s="78">
        <v>43001</v>
      </c>
      <c r="D120" s="6">
        <v>30</v>
      </c>
      <c r="E120" s="6" t="s">
        <v>17</v>
      </c>
      <c r="F120" s="6">
        <v>2024</v>
      </c>
      <c r="G120" s="6"/>
      <c r="H120" s="6" t="s">
        <v>228</v>
      </c>
      <c r="I120" s="7" t="s">
        <v>288</v>
      </c>
      <c r="J120" s="7" t="s">
        <v>284</v>
      </c>
      <c r="K120" s="17"/>
      <c r="L120" s="6" t="s">
        <v>341</v>
      </c>
      <c r="M120" s="20"/>
      <c r="N120" s="21">
        <v>420</v>
      </c>
      <c r="O120" s="52">
        <f>Table_132[[#This Row],[Crédito]]-Table_132[[#This Row],[Débito]]+O119</f>
        <v>-420</v>
      </c>
    </row>
    <row r="121" spans="1:15" ht="15.75" customHeight="1" x14ac:dyDescent="0.25">
      <c r="A121" s="9">
        <v>119</v>
      </c>
      <c r="B121" s="12" t="s">
        <v>523</v>
      </c>
      <c r="C121" s="316">
        <v>9903</v>
      </c>
      <c r="D121" s="6">
        <v>30</v>
      </c>
      <c r="E121" s="6" t="s">
        <v>17</v>
      </c>
      <c r="F121" s="6">
        <v>2024</v>
      </c>
      <c r="G121" s="6"/>
      <c r="H121" s="6" t="s">
        <v>217</v>
      </c>
      <c r="I121" s="7" t="s">
        <v>180</v>
      </c>
      <c r="J121" s="7" t="s">
        <v>221</v>
      </c>
      <c r="K121" s="7" t="s">
        <v>245</v>
      </c>
      <c r="L121" s="6" t="s">
        <v>181</v>
      </c>
      <c r="M121" s="57">
        <v>420</v>
      </c>
      <c r="N121" s="21"/>
      <c r="O121" s="101">
        <f>Table_132[[#This Row],[Crédito]]-Table_132[[#This Row],[Débito]]+O120</f>
        <v>0</v>
      </c>
    </row>
    <row r="122" spans="1:15" ht="15.75" customHeight="1" x14ac:dyDescent="0.25">
      <c r="A122" s="9">
        <v>120</v>
      </c>
      <c r="B122" s="12" t="s">
        <v>223</v>
      </c>
      <c r="C122" s="80">
        <v>881271101856237</v>
      </c>
      <c r="D122" s="6">
        <v>6</v>
      </c>
      <c r="E122" s="6" t="s">
        <v>18</v>
      </c>
      <c r="F122" s="6">
        <v>2024</v>
      </c>
      <c r="G122" s="6"/>
      <c r="H122" s="6" t="s">
        <v>213</v>
      </c>
      <c r="I122" s="7" t="s">
        <v>16</v>
      </c>
      <c r="J122" s="10" t="s">
        <v>207</v>
      </c>
      <c r="K122" s="17"/>
      <c r="L122" s="6" t="s">
        <v>162</v>
      </c>
      <c r="M122" s="24"/>
      <c r="N122" s="21">
        <v>36</v>
      </c>
      <c r="O122" s="52">
        <f>Table_132[[#This Row],[Crédito]]-Table_132[[#This Row],[Débito]]+O121</f>
        <v>-36</v>
      </c>
    </row>
    <row r="123" spans="1:15" ht="15.75" customHeight="1" x14ac:dyDescent="0.25">
      <c r="A123" s="9">
        <v>121</v>
      </c>
      <c r="B123" s="41" t="s">
        <v>523</v>
      </c>
      <c r="C123" s="80">
        <v>9903</v>
      </c>
      <c r="D123" s="6">
        <v>6</v>
      </c>
      <c r="E123" s="6" t="s">
        <v>18</v>
      </c>
      <c r="F123" s="6">
        <v>2024</v>
      </c>
      <c r="G123" s="6"/>
      <c r="H123" s="6" t="s">
        <v>217</v>
      </c>
      <c r="I123" s="7" t="s">
        <v>180</v>
      </c>
      <c r="J123" s="10" t="s">
        <v>221</v>
      </c>
      <c r="K123" s="7" t="s">
        <v>245</v>
      </c>
      <c r="L123" s="6" t="s">
        <v>181</v>
      </c>
      <c r="M123" s="57">
        <v>36</v>
      </c>
      <c r="N123" s="21"/>
      <c r="O123" s="52">
        <f>Table_132[[#This Row],[Crédito]]-Table_132[[#This Row],[Débito]]+O122</f>
        <v>0</v>
      </c>
    </row>
    <row r="124" spans="1:15" ht="15.75" customHeight="1" x14ac:dyDescent="0.25">
      <c r="A124" s="9">
        <v>122</v>
      </c>
      <c r="B124" s="12" t="s">
        <v>483</v>
      </c>
      <c r="C124" s="80">
        <v>552925000131863</v>
      </c>
      <c r="D124" s="6">
        <v>7</v>
      </c>
      <c r="E124" s="6" t="s">
        <v>18</v>
      </c>
      <c r="F124" s="6">
        <v>2024</v>
      </c>
      <c r="G124" s="6"/>
      <c r="H124" s="6" t="s">
        <v>214</v>
      </c>
      <c r="I124" s="7" t="s">
        <v>187</v>
      </c>
      <c r="J124" s="7" t="s">
        <v>233</v>
      </c>
      <c r="K124" s="17"/>
      <c r="L124" s="7" t="s">
        <v>189</v>
      </c>
      <c r="M124" s="24"/>
      <c r="N124" s="21">
        <v>840</v>
      </c>
      <c r="O124" s="52">
        <f>Table_132[[#This Row],[Crédito]]-Table_132[[#This Row],[Débito]]+O123</f>
        <v>-840</v>
      </c>
    </row>
    <row r="125" spans="1:15" ht="15.75" customHeight="1" x14ac:dyDescent="0.25">
      <c r="A125" s="9">
        <v>123</v>
      </c>
      <c r="B125" s="12" t="s">
        <v>424</v>
      </c>
      <c r="C125" s="80">
        <v>553473000013507</v>
      </c>
      <c r="D125" s="6">
        <v>7</v>
      </c>
      <c r="E125" s="6" t="s">
        <v>18</v>
      </c>
      <c r="F125" s="6">
        <v>2024</v>
      </c>
      <c r="G125" s="6"/>
      <c r="H125" s="6" t="s">
        <v>214</v>
      </c>
      <c r="I125" s="7" t="s">
        <v>287</v>
      </c>
      <c r="J125" s="7" t="s">
        <v>272</v>
      </c>
      <c r="K125" s="17"/>
      <c r="L125" s="6" t="s">
        <v>340</v>
      </c>
      <c r="M125" s="24"/>
      <c r="N125" s="21">
        <v>2506.8000000000002</v>
      </c>
      <c r="O125" s="52">
        <f>Table_132[[#This Row],[Crédito]]-Table_132[[#This Row],[Débito]]+O124</f>
        <v>-3346.8</v>
      </c>
    </row>
    <row r="126" spans="1:15" ht="15.75" customHeight="1" x14ac:dyDescent="0.25">
      <c r="A126" s="9">
        <v>124</v>
      </c>
      <c r="B126" s="12" t="s">
        <v>424</v>
      </c>
      <c r="C126" s="80">
        <v>553653000024135</v>
      </c>
      <c r="D126" s="6">
        <v>7</v>
      </c>
      <c r="E126" s="6" t="s">
        <v>18</v>
      </c>
      <c r="F126" s="6">
        <v>2024</v>
      </c>
      <c r="G126" s="6"/>
      <c r="H126" s="6" t="s">
        <v>214</v>
      </c>
      <c r="I126" s="7" t="s">
        <v>289</v>
      </c>
      <c r="J126" s="7" t="s">
        <v>272</v>
      </c>
      <c r="K126" s="17"/>
      <c r="L126" s="7" t="s">
        <v>176</v>
      </c>
      <c r="M126" s="24"/>
      <c r="N126" s="21">
        <v>2565.8000000000002</v>
      </c>
      <c r="O126" s="52">
        <f>Table_132[[#This Row],[Crédito]]-Table_132[[#This Row],[Débito]]+O125</f>
        <v>-5912.6</v>
      </c>
    </row>
    <row r="127" spans="1:15" ht="15.75" customHeight="1" x14ac:dyDescent="0.25">
      <c r="A127" s="9">
        <v>125</v>
      </c>
      <c r="B127" s="12" t="s">
        <v>424</v>
      </c>
      <c r="C127" s="80">
        <v>554041000055091</v>
      </c>
      <c r="D127" s="6">
        <v>7</v>
      </c>
      <c r="E127" s="6" t="s">
        <v>18</v>
      </c>
      <c r="F127" s="6">
        <v>2024</v>
      </c>
      <c r="G127" s="6"/>
      <c r="H127" s="6" t="s">
        <v>214</v>
      </c>
      <c r="I127" s="7" t="s">
        <v>290</v>
      </c>
      <c r="J127" s="7" t="s">
        <v>273</v>
      </c>
      <c r="K127" s="17"/>
      <c r="L127" s="6" t="s">
        <v>342</v>
      </c>
      <c r="M127" s="24"/>
      <c r="N127" s="21">
        <v>280</v>
      </c>
      <c r="O127" s="52">
        <f>Table_132[[#This Row],[Crédito]]-Table_132[[#This Row],[Débito]]+O126</f>
        <v>-6192.6</v>
      </c>
    </row>
    <row r="128" spans="1:15" ht="15.75" customHeight="1" x14ac:dyDescent="0.25">
      <c r="A128" s="9">
        <v>126</v>
      </c>
      <c r="B128" s="12" t="s">
        <v>483</v>
      </c>
      <c r="C128" s="80">
        <v>554439000025572</v>
      </c>
      <c r="D128" s="6">
        <v>7</v>
      </c>
      <c r="E128" s="6" t="s">
        <v>18</v>
      </c>
      <c r="F128" s="6">
        <v>2024</v>
      </c>
      <c r="G128" s="6"/>
      <c r="H128" s="6" t="s">
        <v>214</v>
      </c>
      <c r="I128" s="7" t="s">
        <v>187</v>
      </c>
      <c r="J128" s="7" t="s">
        <v>233</v>
      </c>
      <c r="K128" s="17"/>
      <c r="L128" s="7" t="s">
        <v>189</v>
      </c>
      <c r="M128" s="24"/>
      <c r="N128" s="21">
        <v>840</v>
      </c>
      <c r="O128" s="52">
        <f>Table_132[[#This Row],[Crédito]]-Table_132[[#This Row],[Débito]]+O127</f>
        <v>-7032.6</v>
      </c>
    </row>
    <row r="129" spans="1:17" ht="15.75" customHeight="1" x14ac:dyDescent="0.25">
      <c r="A129" s="9">
        <v>127</v>
      </c>
      <c r="B129" s="12" t="s">
        <v>500</v>
      </c>
      <c r="C129" s="80">
        <v>554732000141920</v>
      </c>
      <c r="D129" s="6">
        <v>7</v>
      </c>
      <c r="E129" s="6" t="s">
        <v>18</v>
      </c>
      <c r="F129" s="6">
        <v>2024</v>
      </c>
      <c r="G129" s="6"/>
      <c r="H129" s="6" t="s">
        <v>214</v>
      </c>
      <c r="I129" s="7" t="s">
        <v>171</v>
      </c>
      <c r="J129" s="7" t="s">
        <v>229</v>
      </c>
      <c r="K129" s="6"/>
      <c r="L129" s="6" t="s">
        <v>172</v>
      </c>
      <c r="M129" s="24"/>
      <c r="N129" s="21">
        <v>5412.75</v>
      </c>
      <c r="O129" s="52">
        <f>Table_132[[#This Row],[Crédito]]-Table_132[[#This Row],[Débito]]+O128</f>
        <v>-12445.35</v>
      </c>
    </row>
    <row r="130" spans="1:17" ht="15.75" customHeight="1" x14ac:dyDescent="0.25">
      <c r="A130" s="9">
        <v>128</v>
      </c>
      <c r="B130" s="12" t="s">
        <v>424</v>
      </c>
      <c r="C130" s="80">
        <v>555110000023966</v>
      </c>
      <c r="D130" s="6">
        <v>7</v>
      </c>
      <c r="E130" s="6" t="s">
        <v>18</v>
      </c>
      <c r="F130" s="6">
        <v>2024</v>
      </c>
      <c r="G130" s="6"/>
      <c r="H130" s="6" t="s">
        <v>214</v>
      </c>
      <c r="I130" s="7" t="s">
        <v>190</v>
      </c>
      <c r="J130" s="7" t="s">
        <v>284</v>
      </c>
      <c r="K130" s="6"/>
      <c r="L130" s="6" t="s">
        <v>191</v>
      </c>
      <c r="M130" s="24"/>
      <c r="N130" s="21">
        <v>700</v>
      </c>
      <c r="O130" s="52">
        <f>Table_132[[#This Row],[Crédito]]-Table_132[[#This Row],[Débito]]+O129</f>
        <v>-13145.35</v>
      </c>
    </row>
    <row r="131" spans="1:17" ht="15.75" customHeight="1" x14ac:dyDescent="0.25">
      <c r="A131" s="9">
        <v>129</v>
      </c>
      <c r="B131" s="12" t="s">
        <v>500</v>
      </c>
      <c r="C131" s="80">
        <v>555110000023966</v>
      </c>
      <c r="D131" s="6">
        <v>7</v>
      </c>
      <c r="E131" s="6" t="s">
        <v>18</v>
      </c>
      <c r="F131" s="6">
        <v>2024</v>
      </c>
      <c r="G131" s="6"/>
      <c r="H131" s="6" t="s">
        <v>214</v>
      </c>
      <c r="I131" s="10" t="s">
        <v>190</v>
      </c>
      <c r="J131" s="7" t="s">
        <v>225</v>
      </c>
      <c r="K131" s="6"/>
      <c r="L131" s="6" t="s">
        <v>191</v>
      </c>
      <c r="M131" s="24"/>
      <c r="N131" s="21">
        <v>4862.57</v>
      </c>
      <c r="O131" s="52">
        <f>Table_132[[#This Row],[Crédito]]-Table_132[[#This Row],[Débito]]+O130</f>
        <v>-18007.919999999998</v>
      </c>
    </row>
    <row r="132" spans="1:17" ht="15.75" customHeight="1" x14ac:dyDescent="0.25">
      <c r="A132" s="9">
        <v>130</v>
      </c>
      <c r="B132" s="41" t="s">
        <v>523</v>
      </c>
      <c r="C132" s="84">
        <v>9903</v>
      </c>
      <c r="D132" s="6">
        <v>7</v>
      </c>
      <c r="E132" s="6" t="s">
        <v>18</v>
      </c>
      <c r="F132" s="6">
        <v>2024</v>
      </c>
      <c r="G132" s="6"/>
      <c r="H132" s="6" t="s">
        <v>217</v>
      </c>
      <c r="I132" s="7" t="s">
        <v>180</v>
      </c>
      <c r="J132" s="7" t="s">
        <v>221</v>
      </c>
      <c r="K132" s="7" t="s">
        <v>245</v>
      </c>
      <c r="L132" s="6" t="s">
        <v>181</v>
      </c>
      <c r="M132" s="57">
        <v>18007.919999999998</v>
      </c>
      <c r="N132" s="21"/>
      <c r="O132" s="52">
        <f>Table_132[[#This Row],[Crédito]]-Table_132[[#This Row],[Débito]]+O131</f>
        <v>0</v>
      </c>
    </row>
    <row r="133" spans="1:17" ht="15.75" customHeight="1" x14ac:dyDescent="0.25">
      <c r="A133" s="9">
        <v>131</v>
      </c>
      <c r="B133" s="12" t="s">
        <v>234</v>
      </c>
      <c r="C133" s="82">
        <v>554439000039504</v>
      </c>
      <c r="D133" s="6">
        <v>9</v>
      </c>
      <c r="E133" s="6" t="s">
        <v>18</v>
      </c>
      <c r="F133" s="6">
        <v>2024</v>
      </c>
      <c r="G133" s="6"/>
      <c r="H133" s="6" t="s">
        <v>214</v>
      </c>
      <c r="I133" s="7" t="s">
        <v>180</v>
      </c>
      <c r="J133" s="7" t="s">
        <v>237</v>
      </c>
      <c r="K133" s="17"/>
      <c r="L133" s="6" t="s">
        <v>181</v>
      </c>
      <c r="M133" s="24"/>
      <c r="N133" s="21">
        <v>1330</v>
      </c>
      <c r="O133" s="52">
        <f>Table_132[[#This Row],[Crédito]]-Table_132[[#This Row],[Débito]]+O132</f>
        <v>-1330</v>
      </c>
    </row>
    <row r="134" spans="1:17" ht="15.75" customHeight="1" x14ac:dyDescent="0.25">
      <c r="A134" s="9">
        <v>132</v>
      </c>
      <c r="B134" s="41" t="s">
        <v>523</v>
      </c>
      <c r="C134" s="82">
        <v>9903</v>
      </c>
      <c r="D134" s="6">
        <v>9</v>
      </c>
      <c r="E134" s="6" t="s">
        <v>18</v>
      </c>
      <c r="F134" s="6">
        <v>2024</v>
      </c>
      <c r="G134" s="6"/>
      <c r="H134" s="6" t="s">
        <v>217</v>
      </c>
      <c r="I134" s="7" t="s">
        <v>180</v>
      </c>
      <c r="J134" s="7" t="s">
        <v>221</v>
      </c>
      <c r="K134" s="7" t="s">
        <v>245</v>
      </c>
      <c r="L134" s="6" t="s">
        <v>181</v>
      </c>
      <c r="M134" s="57">
        <v>1330</v>
      </c>
      <c r="N134" s="21"/>
      <c r="O134" s="52">
        <f>Table_132[[#This Row],[Crédito]]-Table_132[[#This Row],[Débito]]+O133</f>
        <v>0</v>
      </c>
    </row>
    <row r="135" spans="1:17" ht="15.75" customHeight="1" x14ac:dyDescent="0.25">
      <c r="A135" s="9">
        <v>133</v>
      </c>
      <c r="B135" s="12" t="s">
        <v>224</v>
      </c>
      <c r="C135" s="82">
        <v>51001</v>
      </c>
      <c r="D135" s="6">
        <v>13</v>
      </c>
      <c r="E135" s="6" t="s">
        <v>18</v>
      </c>
      <c r="F135" s="6">
        <v>2024</v>
      </c>
      <c r="G135" s="6"/>
      <c r="H135" s="6" t="s">
        <v>215</v>
      </c>
      <c r="I135" s="7" t="s">
        <v>19</v>
      </c>
      <c r="J135" s="7" t="s">
        <v>291</v>
      </c>
      <c r="K135" s="17"/>
      <c r="L135" s="6" t="s">
        <v>170</v>
      </c>
      <c r="M135" s="24"/>
      <c r="N135" s="21">
        <v>850</v>
      </c>
      <c r="O135" s="52">
        <f>Table_132[[#This Row],[Crédito]]-Table_132[[#This Row],[Débito]]+O134</f>
        <v>-850</v>
      </c>
    </row>
    <row r="136" spans="1:17" ht="15.75" customHeight="1" x14ac:dyDescent="0.25">
      <c r="A136" s="9">
        <v>134</v>
      </c>
      <c r="B136" s="41" t="s">
        <v>523</v>
      </c>
      <c r="C136" s="82">
        <v>9903</v>
      </c>
      <c r="D136" s="6">
        <v>13</v>
      </c>
      <c r="E136" s="6" t="s">
        <v>18</v>
      </c>
      <c r="F136" s="6">
        <v>2024</v>
      </c>
      <c r="G136" s="6"/>
      <c r="H136" s="6" t="s">
        <v>217</v>
      </c>
      <c r="I136" s="7" t="s">
        <v>180</v>
      </c>
      <c r="J136" s="7" t="s">
        <v>221</v>
      </c>
      <c r="K136" s="7" t="s">
        <v>245</v>
      </c>
      <c r="L136" s="6" t="s">
        <v>181</v>
      </c>
      <c r="M136" s="57">
        <v>850</v>
      </c>
      <c r="N136" s="21"/>
      <c r="O136" s="52">
        <f>Table_132[[#This Row],[Crédito]]-Table_132[[#This Row],[Débito]]+O135</f>
        <v>0</v>
      </c>
      <c r="Q136" s="95"/>
    </row>
    <row r="137" spans="1:17" ht="15.75" customHeight="1" x14ac:dyDescent="0.25">
      <c r="A137" s="9">
        <v>135</v>
      </c>
      <c r="B137" s="12" t="s">
        <v>424</v>
      </c>
      <c r="C137" s="82">
        <v>553653000024135</v>
      </c>
      <c r="D137" s="6">
        <v>13</v>
      </c>
      <c r="E137" s="6" t="s">
        <v>18</v>
      </c>
      <c r="F137" s="6">
        <v>2024</v>
      </c>
      <c r="G137" s="6"/>
      <c r="H137" s="6" t="s">
        <v>214</v>
      </c>
      <c r="I137" s="7" t="s">
        <v>262</v>
      </c>
      <c r="J137" s="7" t="s">
        <v>272</v>
      </c>
      <c r="K137" s="17"/>
      <c r="L137" s="7" t="s">
        <v>176</v>
      </c>
      <c r="M137" s="24"/>
      <c r="N137" s="21">
        <v>2110.6999999999998</v>
      </c>
      <c r="O137" s="52">
        <f>Table_132[[#This Row],[Crédito]]-Table_132[[#This Row],[Débito]]+O136</f>
        <v>-2110.6999999999998</v>
      </c>
    </row>
    <row r="138" spans="1:17" ht="15.75" customHeight="1" x14ac:dyDescent="0.25">
      <c r="A138" s="9">
        <v>136</v>
      </c>
      <c r="B138" s="12" t="s">
        <v>424</v>
      </c>
      <c r="C138" s="82">
        <v>555110000023966</v>
      </c>
      <c r="D138" s="6">
        <v>13</v>
      </c>
      <c r="E138" s="6" t="s">
        <v>18</v>
      </c>
      <c r="F138" s="6">
        <v>2024</v>
      </c>
      <c r="G138" s="6"/>
      <c r="H138" s="6" t="s">
        <v>214</v>
      </c>
      <c r="I138" s="7" t="s">
        <v>190</v>
      </c>
      <c r="J138" s="7" t="s">
        <v>284</v>
      </c>
      <c r="K138" s="17"/>
      <c r="L138" s="6" t="s">
        <v>191</v>
      </c>
      <c r="M138" s="24"/>
      <c r="N138" s="21">
        <v>337.5</v>
      </c>
      <c r="O138" s="52">
        <f>Table_132[[#This Row],[Crédito]]-Table_132[[#This Row],[Débito]]+O137</f>
        <v>-2448.1999999999998</v>
      </c>
    </row>
    <row r="139" spans="1:17" ht="15.75" customHeight="1" x14ac:dyDescent="0.25">
      <c r="A139" s="9">
        <v>137</v>
      </c>
      <c r="B139" s="12" t="s">
        <v>424</v>
      </c>
      <c r="C139" s="82">
        <v>51301</v>
      </c>
      <c r="D139" s="6">
        <v>13</v>
      </c>
      <c r="E139" s="6" t="s">
        <v>18</v>
      </c>
      <c r="F139" s="6">
        <v>2024</v>
      </c>
      <c r="G139" s="6"/>
      <c r="H139" s="6" t="s">
        <v>228</v>
      </c>
      <c r="I139" s="9" t="s">
        <v>292</v>
      </c>
      <c r="J139" s="7" t="s">
        <v>284</v>
      </c>
      <c r="K139" s="17"/>
      <c r="L139" s="6" t="s">
        <v>343</v>
      </c>
      <c r="M139" s="24"/>
      <c r="N139" s="21">
        <v>420</v>
      </c>
      <c r="O139" s="52">
        <f>Table_132[[#This Row],[Crédito]]-Table_132[[#This Row],[Débito]]+O138</f>
        <v>-2868.2</v>
      </c>
    </row>
    <row r="140" spans="1:17" ht="15.75" customHeight="1" x14ac:dyDescent="0.25">
      <c r="A140" s="9">
        <v>138</v>
      </c>
      <c r="B140" s="12" t="s">
        <v>424</v>
      </c>
      <c r="C140" s="82">
        <v>51302</v>
      </c>
      <c r="D140" s="6">
        <v>13</v>
      </c>
      <c r="E140" s="6" t="s">
        <v>18</v>
      </c>
      <c r="F140" s="6">
        <v>2024</v>
      </c>
      <c r="G140" s="6"/>
      <c r="H140" s="6" t="s">
        <v>228</v>
      </c>
      <c r="I140" s="9" t="s">
        <v>292</v>
      </c>
      <c r="J140" s="7" t="s">
        <v>284</v>
      </c>
      <c r="K140" s="17"/>
      <c r="L140" s="6" t="s">
        <v>343</v>
      </c>
      <c r="M140" s="24"/>
      <c r="N140" s="21">
        <v>420</v>
      </c>
      <c r="O140" s="52">
        <f>Table_132[[#This Row],[Crédito]]-Table_132[[#This Row],[Débito]]+O139</f>
        <v>-3288.2</v>
      </c>
    </row>
    <row r="141" spans="1:17" ht="15.75" customHeight="1" x14ac:dyDescent="0.25">
      <c r="A141" s="9">
        <v>139</v>
      </c>
      <c r="B141" s="12" t="s">
        <v>424</v>
      </c>
      <c r="C141" s="82">
        <v>51303</v>
      </c>
      <c r="D141" s="6">
        <v>13</v>
      </c>
      <c r="E141" s="6" t="s">
        <v>18</v>
      </c>
      <c r="F141" s="6">
        <v>2024</v>
      </c>
      <c r="G141" s="6"/>
      <c r="H141" s="6" t="s">
        <v>228</v>
      </c>
      <c r="I141" s="7" t="s">
        <v>290</v>
      </c>
      <c r="J141" s="7" t="s">
        <v>273</v>
      </c>
      <c r="K141" s="17"/>
      <c r="L141" s="6" t="s">
        <v>342</v>
      </c>
      <c r="M141" s="24"/>
      <c r="N141" s="21">
        <v>280</v>
      </c>
      <c r="O141" s="52">
        <f>Table_132[[#This Row],[Crédito]]-Table_132[[#This Row],[Débito]]+O140</f>
        <v>-3568.2</v>
      </c>
    </row>
    <row r="142" spans="1:17" ht="15.75" customHeight="1" x14ac:dyDescent="0.25">
      <c r="A142" s="9">
        <v>140</v>
      </c>
      <c r="B142" s="41" t="s">
        <v>523</v>
      </c>
      <c r="C142" s="82">
        <v>9903</v>
      </c>
      <c r="D142" s="6">
        <v>13</v>
      </c>
      <c r="E142" s="6" t="s">
        <v>18</v>
      </c>
      <c r="F142" s="6">
        <v>2024</v>
      </c>
      <c r="G142" s="6"/>
      <c r="H142" s="6" t="s">
        <v>217</v>
      </c>
      <c r="I142" s="7" t="s">
        <v>180</v>
      </c>
      <c r="J142" s="7" t="s">
        <v>221</v>
      </c>
      <c r="K142" s="7" t="s">
        <v>245</v>
      </c>
      <c r="L142" s="6" t="s">
        <v>181</v>
      </c>
      <c r="M142" s="57">
        <v>1045.78</v>
      </c>
      <c r="N142" s="21"/>
      <c r="O142" s="52">
        <f>Table_132[[#This Row],[Crédito]]-Table_132[[#This Row],[Débito]]+O141</f>
        <v>-2522.42</v>
      </c>
    </row>
    <row r="143" spans="1:17" ht="15.75" customHeight="1" x14ac:dyDescent="0.25">
      <c r="A143" s="9">
        <v>141</v>
      </c>
      <c r="B143" s="12" t="s">
        <v>525</v>
      </c>
      <c r="C143" s="82">
        <v>98</v>
      </c>
      <c r="D143" s="6">
        <v>13</v>
      </c>
      <c r="E143" s="6" t="s">
        <v>18</v>
      </c>
      <c r="F143" s="6">
        <v>2024</v>
      </c>
      <c r="G143" s="6"/>
      <c r="H143" s="6" t="s">
        <v>217</v>
      </c>
      <c r="I143" s="7" t="s">
        <v>180</v>
      </c>
      <c r="J143" s="7" t="s">
        <v>221</v>
      </c>
      <c r="K143" s="7" t="s">
        <v>244</v>
      </c>
      <c r="L143" s="6" t="s">
        <v>162</v>
      </c>
      <c r="M143" s="57">
        <v>3000</v>
      </c>
      <c r="N143" s="21"/>
      <c r="O143" s="52">
        <f>Table_132[[#This Row],[Crédito]]-Table_132[[#This Row],[Débito]]+O142</f>
        <v>477.57999999999993</v>
      </c>
    </row>
    <row r="144" spans="1:17" ht="15.75" customHeight="1" x14ac:dyDescent="0.25">
      <c r="A144" s="9">
        <v>142</v>
      </c>
      <c r="B144" s="12" t="s">
        <v>522</v>
      </c>
      <c r="C144" s="82">
        <v>9903</v>
      </c>
      <c r="D144" s="6">
        <v>14</v>
      </c>
      <c r="E144" s="6" t="s">
        <v>18</v>
      </c>
      <c r="F144" s="6">
        <v>2024</v>
      </c>
      <c r="G144" s="6"/>
      <c r="H144" s="6" t="s">
        <v>213</v>
      </c>
      <c r="I144" s="7" t="s">
        <v>16</v>
      </c>
      <c r="J144" s="7" t="s">
        <v>207</v>
      </c>
      <c r="K144" s="7" t="s">
        <v>245</v>
      </c>
      <c r="L144" s="6" t="s">
        <v>162</v>
      </c>
      <c r="M144" s="24"/>
      <c r="N144" s="21">
        <v>477.58</v>
      </c>
      <c r="O144" s="52">
        <f>Table_132[[#This Row],[Crédito]]-Table_132[[#This Row],[Débito]]+O143</f>
        <v>0</v>
      </c>
    </row>
    <row r="145" spans="1:17" ht="15.75" customHeight="1" x14ac:dyDescent="0.25">
      <c r="A145" s="9">
        <v>143</v>
      </c>
      <c r="B145" s="12" t="s">
        <v>525</v>
      </c>
      <c r="C145" s="82">
        <v>400919362508</v>
      </c>
      <c r="D145" s="6">
        <v>16</v>
      </c>
      <c r="E145" s="6" t="s">
        <v>18</v>
      </c>
      <c r="F145" s="6">
        <v>2024</v>
      </c>
      <c r="G145" s="6"/>
      <c r="H145" s="6" t="s">
        <v>217</v>
      </c>
      <c r="I145" s="7" t="s">
        <v>180</v>
      </c>
      <c r="J145" s="7" t="s">
        <v>221</v>
      </c>
      <c r="K145" s="7" t="s">
        <v>244</v>
      </c>
      <c r="L145" s="6" t="s">
        <v>181</v>
      </c>
      <c r="M145" s="57">
        <v>215.76</v>
      </c>
      <c r="N145" s="21"/>
      <c r="O145" s="52">
        <f>Table_132[[#This Row],[Crédito]]-Table_132[[#This Row],[Débito]]+O144</f>
        <v>215.76</v>
      </c>
    </row>
    <row r="146" spans="1:17" ht="15.75" customHeight="1" x14ac:dyDescent="0.25">
      <c r="A146" s="9">
        <v>144</v>
      </c>
      <c r="B146" s="12" t="s">
        <v>522</v>
      </c>
      <c r="C146" s="82">
        <v>9903</v>
      </c>
      <c r="D146" s="6">
        <v>16</v>
      </c>
      <c r="E146" s="6" t="s">
        <v>18</v>
      </c>
      <c r="F146" s="6">
        <v>2024</v>
      </c>
      <c r="G146" s="6"/>
      <c r="H146" s="6" t="s">
        <v>213</v>
      </c>
      <c r="I146" s="7" t="s">
        <v>16</v>
      </c>
      <c r="J146" s="7" t="s">
        <v>207</v>
      </c>
      <c r="K146" s="7" t="s">
        <v>245</v>
      </c>
      <c r="L146" s="6" t="s">
        <v>162</v>
      </c>
      <c r="M146" s="24"/>
      <c r="N146" s="21">
        <v>215.76</v>
      </c>
      <c r="O146" s="52">
        <f>Table_132[[#This Row],[Crédito]]-Table_132[[#This Row],[Débito]]+O145</f>
        <v>0</v>
      </c>
    </row>
    <row r="147" spans="1:17" ht="15.75" customHeight="1" x14ac:dyDescent="0.25">
      <c r="A147" s="9">
        <v>145</v>
      </c>
      <c r="B147" s="12" t="s">
        <v>224</v>
      </c>
      <c r="C147" s="82">
        <v>554439000039504</v>
      </c>
      <c r="D147" s="6">
        <v>16</v>
      </c>
      <c r="E147" s="6" t="s">
        <v>18</v>
      </c>
      <c r="F147" s="6">
        <v>2024</v>
      </c>
      <c r="G147" s="6"/>
      <c r="H147" s="6" t="s">
        <v>208</v>
      </c>
      <c r="I147" s="7" t="s">
        <v>226</v>
      </c>
      <c r="J147" s="7" t="s">
        <v>467</v>
      </c>
      <c r="K147" s="17"/>
      <c r="L147" s="7" t="s">
        <v>216</v>
      </c>
      <c r="M147" s="24"/>
      <c r="N147" s="21">
        <v>1086.67</v>
      </c>
      <c r="O147" s="52">
        <f>Table_132[[#This Row],[Crédito]]-Table_132[[#This Row],[Débito]]+O146</f>
        <v>-1086.67</v>
      </c>
    </row>
    <row r="148" spans="1:17" ht="15.75" customHeight="1" x14ac:dyDescent="0.25">
      <c r="A148" s="9">
        <v>146</v>
      </c>
      <c r="B148" s="12" t="s">
        <v>224</v>
      </c>
      <c r="C148" s="82">
        <v>554439000039504</v>
      </c>
      <c r="D148" s="6">
        <v>16</v>
      </c>
      <c r="E148" s="6" t="s">
        <v>18</v>
      </c>
      <c r="F148" s="6">
        <v>2024</v>
      </c>
      <c r="G148" s="6"/>
      <c r="H148" s="6" t="s">
        <v>208</v>
      </c>
      <c r="I148" s="7" t="s">
        <v>226</v>
      </c>
      <c r="J148" s="7" t="s">
        <v>468</v>
      </c>
      <c r="K148" s="17"/>
      <c r="L148" s="7" t="s">
        <v>216</v>
      </c>
      <c r="M148" s="24"/>
      <c r="N148" s="21">
        <v>4200</v>
      </c>
      <c r="O148" s="52">
        <f>Table_132[[#This Row],[Crédito]]-Table_132[[#This Row],[Débito]]+O147</f>
        <v>-5286.67</v>
      </c>
    </row>
    <row r="149" spans="1:17" ht="15.75" customHeight="1" x14ac:dyDescent="0.25">
      <c r="A149" s="9">
        <v>147</v>
      </c>
      <c r="B149" s="12" t="s">
        <v>224</v>
      </c>
      <c r="C149" s="82">
        <v>554439000039504</v>
      </c>
      <c r="D149" s="6">
        <v>16</v>
      </c>
      <c r="E149" s="6" t="s">
        <v>18</v>
      </c>
      <c r="F149" s="6">
        <v>2024</v>
      </c>
      <c r="G149" s="6"/>
      <c r="H149" s="6" t="s">
        <v>208</v>
      </c>
      <c r="I149" s="7" t="s">
        <v>226</v>
      </c>
      <c r="J149" s="7" t="s">
        <v>469</v>
      </c>
      <c r="K149" s="7"/>
      <c r="L149" s="7" t="s">
        <v>216</v>
      </c>
      <c r="M149" s="24"/>
      <c r="N149" s="21">
        <v>2310</v>
      </c>
      <c r="O149" s="52">
        <f>Table_132[[#This Row],[Crédito]]-Table_132[[#This Row],[Débito]]+O148</f>
        <v>-7596.67</v>
      </c>
    </row>
    <row r="150" spans="1:17" ht="15.75" customHeight="1" x14ac:dyDescent="0.25">
      <c r="A150" s="9">
        <v>148</v>
      </c>
      <c r="B150" s="41" t="s">
        <v>523</v>
      </c>
      <c r="C150" s="82">
        <v>9903</v>
      </c>
      <c r="D150" s="6">
        <v>16</v>
      </c>
      <c r="E150" s="6" t="s">
        <v>18</v>
      </c>
      <c r="F150" s="6">
        <v>2024</v>
      </c>
      <c r="G150" s="6"/>
      <c r="H150" s="6" t="s">
        <v>217</v>
      </c>
      <c r="I150" s="7" t="s">
        <v>180</v>
      </c>
      <c r="J150" s="7" t="s">
        <v>221</v>
      </c>
      <c r="K150" s="7" t="s">
        <v>245</v>
      </c>
      <c r="L150" s="6" t="s">
        <v>181</v>
      </c>
      <c r="M150" s="57">
        <v>693.36</v>
      </c>
      <c r="N150" s="21"/>
      <c r="O150" s="52">
        <f>Table_132[[#This Row],[Crédito]]-Table_132[[#This Row],[Débito]]+O149</f>
        <v>-6903.31</v>
      </c>
    </row>
    <row r="151" spans="1:17" ht="15.75" customHeight="1" x14ac:dyDescent="0.25">
      <c r="A151" s="9">
        <v>149</v>
      </c>
      <c r="B151" s="12" t="s">
        <v>525</v>
      </c>
      <c r="C151" s="82">
        <v>98</v>
      </c>
      <c r="D151" s="6">
        <v>16</v>
      </c>
      <c r="E151" s="6" t="s">
        <v>18</v>
      </c>
      <c r="F151" s="6">
        <v>2024</v>
      </c>
      <c r="G151" s="6"/>
      <c r="H151" s="6" t="s">
        <v>217</v>
      </c>
      <c r="I151" s="7" t="s">
        <v>180</v>
      </c>
      <c r="J151" s="7" t="s">
        <v>221</v>
      </c>
      <c r="K151" s="7" t="s">
        <v>244</v>
      </c>
      <c r="L151" s="6" t="s">
        <v>181</v>
      </c>
      <c r="M151" s="57">
        <v>7000</v>
      </c>
      <c r="N151" s="21"/>
      <c r="O151" s="52">
        <f>Table_132[[#This Row],[Crédito]]-Table_132[[#This Row],[Débito]]+O150</f>
        <v>96.6899999999996</v>
      </c>
    </row>
    <row r="152" spans="1:17" ht="15.75" customHeight="1" x14ac:dyDescent="0.25">
      <c r="A152" s="9">
        <v>150</v>
      </c>
      <c r="B152" s="12" t="s">
        <v>522</v>
      </c>
      <c r="C152" s="82">
        <v>9903</v>
      </c>
      <c r="D152" s="6">
        <v>17</v>
      </c>
      <c r="E152" s="6" t="s">
        <v>18</v>
      </c>
      <c r="F152" s="6">
        <v>2024</v>
      </c>
      <c r="G152" s="6"/>
      <c r="H152" s="6" t="s">
        <v>213</v>
      </c>
      <c r="I152" s="7" t="s">
        <v>16</v>
      </c>
      <c r="J152" s="7" t="s">
        <v>207</v>
      </c>
      <c r="K152" s="7" t="s">
        <v>245</v>
      </c>
      <c r="L152" s="6" t="s">
        <v>162</v>
      </c>
      <c r="M152" s="20"/>
      <c r="N152" s="21">
        <v>96.69</v>
      </c>
      <c r="O152" s="52">
        <f>Table_132[[#This Row],[Crédito]]-Table_132[[#This Row],[Débito]]+O151</f>
        <v>-3.979039320256561E-13</v>
      </c>
    </row>
    <row r="153" spans="1:17" ht="15.75" customHeight="1" x14ac:dyDescent="0.25">
      <c r="A153" s="9">
        <v>151</v>
      </c>
      <c r="B153" s="12" t="s">
        <v>525</v>
      </c>
      <c r="C153" s="82">
        <v>400919362508</v>
      </c>
      <c r="D153" s="6">
        <v>20</v>
      </c>
      <c r="E153" s="6" t="s">
        <v>18</v>
      </c>
      <c r="F153" s="6">
        <v>2024</v>
      </c>
      <c r="G153" s="6"/>
      <c r="H153" s="6" t="s">
        <v>217</v>
      </c>
      <c r="I153" s="7" t="s">
        <v>180</v>
      </c>
      <c r="J153" s="7" t="s">
        <v>221</v>
      </c>
      <c r="K153" s="7" t="s">
        <v>244</v>
      </c>
      <c r="L153" s="6" t="s">
        <v>181</v>
      </c>
      <c r="M153" s="57">
        <v>510.02</v>
      </c>
      <c r="N153" s="21"/>
      <c r="O153" s="52">
        <f>Table_132[[#This Row],[Crédito]]-Table_132[[#This Row],[Débito]]+O152</f>
        <v>510.01999999999958</v>
      </c>
    </row>
    <row r="154" spans="1:17" ht="15.75" customHeight="1" x14ac:dyDescent="0.25">
      <c r="A154" s="9">
        <v>152</v>
      </c>
      <c r="B154" s="12" t="s">
        <v>522</v>
      </c>
      <c r="C154" s="82">
        <v>9903</v>
      </c>
      <c r="D154" s="6">
        <v>20</v>
      </c>
      <c r="E154" s="6" t="s">
        <v>18</v>
      </c>
      <c r="F154" s="6">
        <v>2024</v>
      </c>
      <c r="G154" s="6"/>
      <c r="H154" s="6" t="s">
        <v>213</v>
      </c>
      <c r="I154" s="7" t="s">
        <v>16</v>
      </c>
      <c r="J154" s="7" t="s">
        <v>207</v>
      </c>
      <c r="K154" s="7" t="s">
        <v>245</v>
      </c>
      <c r="L154" s="6" t="s">
        <v>162</v>
      </c>
      <c r="M154" s="20"/>
      <c r="N154" s="21">
        <v>510.02</v>
      </c>
      <c r="O154" s="52">
        <f>Table_132[[#This Row],[Crédito]]-Table_132[[#This Row],[Débito]]+O153</f>
        <v>0</v>
      </c>
    </row>
    <row r="155" spans="1:17" ht="15.75" customHeight="1" x14ac:dyDescent="0.25">
      <c r="A155" s="9">
        <v>153</v>
      </c>
      <c r="B155" s="12" t="s">
        <v>161</v>
      </c>
      <c r="C155" s="82">
        <v>334357655</v>
      </c>
      <c r="D155" s="6">
        <v>29</v>
      </c>
      <c r="E155" s="6" t="s">
        <v>18</v>
      </c>
      <c r="F155" s="6">
        <v>2024</v>
      </c>
      <c r="G155" s="6"/>
      <c r="H155" s="6" t="s">
        <v>228</v>
      </c>
      <c r="I155" s="7" t="s">
        <v>243</v>
      </c>
      <c r="J155" s="7" t="s">
        <v>220</v>
      </c>
      <c r="K155" s="17"/>
      <c r="L155" s="6" t="s">
        <v>211</v>
      </c>
      <c r="M155" s="20">
        <v>6880</v>
      </c>
      <c r="N155" s="21"/>
      <c r="O155" s="52">
        <f>Table_132[[#This Row],[Crédito]]-Table_132[[#This Row],[Débito]]+O154</f>
        <v>6880</v>
      </c>
    </row>
    <row r="156" spans="1:17" ht="15.75" customHeight="1" x14ac:dyDescent="0.25">
      <c r="A156" s="9">
        <v>154</v>
      </c>
      <c r="B156" s="12" t="s">
        <v>522</v>
      </c>
      <c r="C156" s="82">
        <v>9903</v>
      </c>
      <c r="D156" s="6">
        <v>29</v>
      </c>
      <c r="E156" s="6" t="s">
        <v>18</v>
      </c>
      <c r="F156" s="6">
        <v>2024</v>
      </c>
      <c r="G156" s="6"/>
      <c r="H156" s="6" t="s">
        <v>213</v>
      </c>
      <c r="I156" s="7" t="s">
        <v>16</v>
      </c>
      <c r="J156" s="7" t="s">
        <v>207</v>
      </c>
      <c r="K156" s="7" t="s">
        <v>245</v>
      </c>
      <c r="L156" s="6" t="s">
        <v>162</v>
      </c>
      <c r="M156" s="24"/>
      <c r="N156" s="21">
        <v>6880</v>
      </c>
      <c r="O156" s="52">
        <f>Table_132[[#This Row],[Crédito]]-Table_132[[#This Row],[Débito]]+O155</f>
        <v>0</v>
      </c>
    </row>
    <row r="157" spans="1:17" ht="15.75" customHeight="1" x14ac:dyDescent="0.25">
      <c r="A157" s="9">
        <v>155</v>
      </c>
      <c r="B157" s="12" t="s">
        <v>424</v>
      </c>
      <c r="C157" s="82">
        <v>551218000018656</v>
      </c>
      <c r="D157" s="6">
        <v>29</v>
      </c>
      <c r="E157" s="6" t="s">
        <v>18</v>
      </c>
      <c r="F157" s="6">
        <v>2024</v>
      </c>
      <c r="G157" s="6"/>
      <c r="H157" s="6" t="s">
        <v>214</v>
      </c>
      <c r="I157" s="7" t="s">
        <v>259</v>
      </c>
      <c r="J157" s="7" t="s">
        <v>273</v>
      </c>
      <c r="K157" s="17"/>
      <c r="L157" s="6" t="s">
        <v>195</v>
      </c>
      <c r="M157" s="24"/>
      <c r="N157" s="21">
        <v>420</v>
      </c>
      <c r="O157" s="52">
        <f>Table_132[[#This Row],[Crédito]]-Table_132[[#This Row],[Débito]]+O156</f>
        <v>-420</v>
      </c>
    </row>
    <row r="158" spans="1:17" ht="15.75" customHeight="1" x14ac:dyDescent="0.25">
      <c r="A158" s="9">
        <v>156</v>
      </c>
      <c r="B158" s="12" t="s">
        <v>424</v>
      </c>
      <c r="C158" s="82">
        <v>551668000220302</v>
      </c>
      <c r="D158" s="6">
        <v>29</v>
      </c>
      <c r="E158" s="6" t="s">
        <v>18</v>
      </c>
      <c r="F158" s="6">
        <v>2024</v>
      </c>
      <c r="G158" s="6"/>
      <c r="H158" s="6" t="s">
        <v>214</v>
      </c>
      <c r="I158" s="7" t="s">
        <v>261</v>
      </c>
      <c r="J158" s="7" t="s">
        <v>273</v>
      </c>
      <c r="K158" s="17"/>
      <c r="L158" s="6" t="s">
        <v>194</v>
      </c>
      <c r="M158" s="24"/>
      <c r="N158" s="21">
        <v>420</v>
      </c>
      <c r="O158" s="52">
        <f>Table_132[[#This Row],[Crédito]]-Table_132[[#This Row],[Débito]]+O157</f>
        <v>-840</v>
      </c>
    </row>
    <row r="159" spans="1:17" ht="15.75" customHeight="1" x14ac:dyDescent="0.25">
      <c r="A159" s="9">
        <v>157</v>
      </c>
      <c r="B159" s="12" t="s">
        <v>424</v>
      </c>
      <c r="C159" s="82">
        <v>553653000030553</v>
      </c>
      <c r="D159" s="6">
        <v>29</v>
      </c>
      <c r="E159" s="6" t="s">
        <v>18</v>
      </c>
      <c r="F159" s="6">
        <v>2024</v>
      </c>
      <c r="G159" s="6"/>
      <c r="H159" s="6" t="s">
        <v>214</v>
      </c>
      <c r="I159" s="7" t="s">
        <v>173</v>
      </c>
      <c r="J159" s="7" t="s">
        <v>272</v>
      </c>
      <c r="K159" s="17"/>
      <c r="L159" s="7" t="s">
        <v>174</v>
      </c>
      <c r="M159" s="26"/>
      <c r="N159" s="21">
        <v>2656.8</v>
      </c>
      <c r="O159" s="52">
        <f>Table_132[[#This Row],[Crédito]]-Table_132[[#This Row],[Débito]]+O158</f>
        <v>-3496.8</v>
      </c>
      <c r="Q159" s="95"/>
    </row>
    <row r="160" spans="1:17" ht="15.75" customHeight="1" x14ac:dyDescent="0.25">
      <c r="A160" s="9">
        <v>158</v>
      </c>
      <c r="B160" s="12" t="s">
        <v>424</v>
      </c>
      <c r="C160" s="82">
        <v>553653000033319</v>
      </c>
      <c r="D160" s="6">
        <v>29</v>
      </c>
      <c r="E160" s="6" t="s">
        <v>18</v>
      </c>
      <c r="F160" s="6">
        <v>2024</v>
      </c>
      <c r="G160" s="6"/>
      <c r="H160" s="6" t="s">
        <v>214</v>
      </c>
      <c r="I160" s="7" t="s">
        <v>200</v>
      </c>
      <c r="J160" s="7" t="s">
        <v>280</v>
      </c>
      <c r="K160" s="17"/>
      <c r="L160" s="18" t="s">
        <v>201</v>
      </c>
      <c r="M160" s="24"/>
      <c r="N160" s="21">
        <v>4467.5</v>
      </c>
      <c r="O160" s="52">
        <f>Table_132[[#This Row],[Crédito]]-Table_132[[#This Row],[Débito]]+O159</f>
        <v>-7964.3</v>
      </c>
    </row>
    <row r="161" spans="1:15" ht="15.75" customHeight="1" x14ac:dyDescent="0.25">
      <c r="A161" s="9">
        <v>159</v>
      </c>
      <c r="B161" s="12" t="s">
        <v>424</v>
      </c>
      <c r="C161" s="82">
        <v>554041000055091</v>
      </c>
      <c r="D161" s="6">
        <v>29</v>
      </c>
      <c r="E161" s="6" t="s">
        <v>18</v>
      </c>
      <c r="F161" s="6">
        <v>2024</v>
      </c>
      <c r="G161" s="6"/>
      <c r="H161" s="6" t="s">
        <v>214</v>
      </c>
      <c r="I161" s="7" t="s">
        <v>275</v>
      </c>
      <c r="J161" s="7" t="s">
        <v>273</v>
      </c>
      <c r="K161" s="5"/>
      <c r="L161" s="6" t="s">
        <v>335</v>
      </c>
      <c r="M161" s="24"/>
      <c r="N161" s="21">
        <v>420</v>
      </c>
      <c r="O161" s="52">
        <f>Table_132[[#This Row],[Crédito]]-Table_132[[#This Row],[Débito]]+O160</f>
        <v>-8384.2999999999993</v>
      </c>
    </row>
    <row r="162" spans="1:15" ht="15.75" customHeight="1" x14ac:dyDescent="0.25">
      <c r="A162" s="9">
        <v>160</v>
      </c>
      <c r="B162" s="12" t="s">
        <v>424</v>
      </c>
      <c r="C162" s="82">
        <v>554732000008888</v>
      </c>
      <c r="D162" s="6">
        <v>29</v>
      </c>
      <c r="E162" s="6" t="s">
        <v>18</v>
      </c>
      <c r="F162" s="6">
        <v>2024</v>
      </c>
      <c r="G162" s="6"/>
      <c r="H162" s="6" t="s">
        <v>214</v>
      </c>
      <c r="I162" s="7" t="s">
        <v>173</v>
      </c>
      <c r="J162" s="7" t="s">
        <v>272</v>
      </c>
      <c r="K162" s="17"/>
      <c r="L162" s="7" t="s">
        <v>174</v>
      </c>
      <c r="M162" s="24"/>
      <c r="N162" s="21">
        <v>2656.8</v>
      </c>
      <c r="O162" s="52">
        <f>Table_132[[#This Row],[Crédito]]-Table_132[[#This Row],[Débito]]+O161</f>
        <v>-11041.099999999999</v>
      </c>
    </row>
    <row r="163" spans="1:15" ht="15.75" customHeight="1" x14ac:dyDescent="0.25">
      <c r="A163" s="9">
        <v>161</v>
      </c>
      <c r="B163" s="12" t="s">
        <v>424</v>
      </c>
      <c r="C163" s="82">
        <v>554732000026538</v>
      </c>
      <c r="D163" s="6">
        <v>29</v>
      </c>
      <c r="E163" s="6" t="s">
        <v>18</v>
      </c>
      <c r="F163" s="6">
        <v>2024</v>
      </c>
      <c r="G163" s="6"/>
      <c r="H163" s="6" t="s">
        <v>214</v>
      </c>
      <c r="I163" s="7" t="s">
        <v>251</v>
      </c>
      <c r="J163" s="7" t="s">
        <v>273</v>
      </c>
      <c r="K163" s="17" t="s">
        <v>184</v>
      </c>
      <c r="L163" s="6" t="s">
        <v>185</v>
      </c>
      <c r="M163" s="24"/>
      <c r="N163" s="21">
        <v>420</v>
      </c>
      <c r="O163" s="52">
        <f>Table_132[[#This Row],[Crédito]]-Table_132[[#This Row],[Débito]]+O162</f>
        <v>-11461.099999999999</v>
      </c>
    </row>
    <row r="164" spans="1:15" ht="15.75" customHeight="1" x14ac:dyDescent="0.25">
      <c r="A164" s="9">
        <v>162</v>
      </c>
      <c r="B164" s="12" t="s">
        <v>424</v>
      </c>
      <c r="C164" s="82">
        <v>554732000132552</v>
      </c>
      <c r="D164" s="6">
        <v>29</v>
      </c>
      <c r="E164" s="6" t="s">
        <v>18</v>
      </c>
      <c r="F164" s="6">
        <v>2024</v>
      </c>
      <c r="G164" s="6"/>
      <c r="H164" s="6" t="s">
        <v>214</v>
      </c>
      <c r="I164" s="7" t="s">
        <v>264</v>
      </c>
      <c r="J164" s="7" t="s">
        <v>284</v>
      </c>
      <c r="K164" s="17"/>
      <c r="L164" s="7" t="s">
        <v>169</v>
      </c>
      <c r="M164" s="26"/>
      <c r="N164" s="21">
        <v>445</v>
      </c>
      <c r="O164" s="52">
        <f>Table_132[[#This Row],[Crédito]]-Table_132[[#This Row],[Débito]]+O163</f>
        <v>-11906.099999999999</v>
      </c>
    </row>
    <row r="165" spans="1:15" ht="15.75" customHeight="1" x14ac:dyDescent="0.25">
      <c r="A165" s="9">
        <v>163</v>
      </c>
      <c r="B165" s="12" t="s">
        <v>424</v>
      </c>
      <c r="C165" s="82">
        <v>554732000141920</v>
      </c>
      <c r="D165" s="6">
        <v>29</v>
      </c>
      <c r="E165" s="6" t="s">
        <v>18</v>
      </c>
      <c r="F165" s="6">
        <v>2024</v>
      </c>
      <c r="G165" s="6"/>
      <c r="H165" s="6" t="s">
        <v>214</v>
      </c>
      <c r="I165" s="7" t="s">
        <v>171</v>
      </c>
      <c r="J165" s="7" t="s">
        <v>273</v>
      </c>
      <c r="K165" s="17"/>
      <c r="L165" s="6" t="s">
        <v>172</v>
      </c>
      <c r="M165" s="26"/>
      <c r="N165" s="21">
        <v>322.62</v>
      </c>
      <c r="O165" s="52">
        <f>Table_132[[#This Row],[Crédito]]-Table_132[[#This Row],[Débito]]+O164</f>
        <v>-12228.72</v>
      </c>
    </row>
    <row r="166" spans="1:15" ht="15.75" customHeight="1" x14ac:dyDescent="0.25">
      <c r="A166" s="9">
        <v>164</v>
      </c>
      <c r="B166" s="12" t="s">
        <v>424</v>
      </c>
      <c r="C166" s="82">
        <v>555101000012897</v>
      </c>
      <c r="D166" s="6">
        <v>29</v>
      </c>
      <c r="E166" s="6" t="s">
        <v>18</v>
      </c>
      <c r="F166" s="6">
        <v>2024</v>
      </c>
      <c r="G166" s="6"/>
      <c r="H166" s="6" t="s">
        <v>214</v>
      </c>
      <c r="I166" s="7" t="s">
        <v>293</v>
      </c>
      <c r="J166" s="7" t="s">
        <v>272</v>
      </c>
      <c r="K166" s="17"/>
      <c r="L166" s="6" t="s">
        <v>344</v>
      </c>
      <c r="M166" s="24"/>
      <c r="N166" s="21">
        <v>2506.8000000000002</v>
      </c>
      <c r="O166" s="52">
        <f>Table_132[[#This Row],[Crédito]]-Table_132[[#This Row],[Débito]]+O165</f>
        <v>-14735.52</v>
      </c>
    </row>
    <row r="167" spans="1:15" ht="15.75" customHeight="1" x14ac:dyDescent="0.25">
      <c r="A167" s="9">
        <v>165</v>
      </c>
      <c r="B167" s="12" t="s">
        <v>424</v>
      </c>
      <c r="C167" s="82">
        <v>555110000023340</v>
      </c>
      <c r="D167" s="6">
        <v>29</v>
      </c>
      <c r="E167" s="6" t="s">
        <v>18</v>
      </c>
      <c r="F167" s="6">
        <v>2024</v>
      </c>
      <c r="G167" s="6"/>
      <c r="H167" s="6" t="s">
        <v>214</v>
      </c>
      <c r="I167" s="7" t="s">
        <v>345</v>
      </c>
      <c r="J167" s="7" t="s">
        <v>284</v>
      </c>
      <c r="K167" s="17"/>
      <c r="L167" s="6" t="s">
        <v>198</v>
      </c>
      <c r="M167" s="24"/>
      <c r="N167" s="13">
        <v>420</v>
      </c>
      <c r="O167" s="52">
        <f>Table_132[[#This Row],[Crédito]]-Table_132[[#This Row],[Débito]]+O166</f>
        <v>-15155.52</v>
      </c>
    </row>
    <row r="168" spans="1:15" ht="15.75" customHeight="1" x14ac:dyDescent="0.25">
      <c r="A168" s="9">
        <v>166</v>
      </c>
      <c r="B168" s="12" t="s">
        <v>424</v>
      </c>
      <c r="C168" s="82">
        <v>555110000023966</v>
      </c>
      <c r="D168" s="6">
        <v>29</v>
      </c>
      <c r="E168" s="6" t="s">
        <v>18</v>
      </c>
      <c r="F168" s="6">
        <v>2024</v>
      </c>
      <c r="G168" s="6"/>
      <c r="H168" s="6" t="s">
        <v>214</v>
      </c>
      <c r="I168" s="7" t="s">
        <v>190</v>
      </c>
      <c r="J168" s="7" t="s">
        <v>284</v>
      </c>
      <c r="K168" s="17"/>
      <c r="L168" s="6" t="s">
        <v>191</v>
      </c>
      <c r="M168" s="24"/>
      <c r="N168" s="21">
        <v>337.5</v>
      </c>
      <c r="O168" s="52">
        <f>Table_132[[#This Row],[Crédito]]-Table_132[[#This Row],[Débito]]+O167</f>
        <v>-15493.02</v>
      </c>
    </row>
    <row r="169" spans="1:15" ht="15.75" customHeight="1" x14ac:dyDescent="0.25">
      <c r="A169" s="9">
        <v>167</v>
      </c>
      <c r="B169" s="12" t="s">
        <v>424</v>
      </c>
      <c r="C169" s="82">
        <v>52901</v>
      </c>
      <c r="D169" s="6">
        <v>29</v>
      </c>
      <c r="E169" s="6" t="s">
        <v>18</v>
      </c>
      <c r="F169" s="6">
        <v>2024</v>
      </c>
      <c r="G169" s="6"/>
      <c r="H169" s="6" t="s">
        <v>228</v>
      </c>
      <c r="I169" s="7" t="s">
        <v>277</v>
      </c>
      <c r="J169" s="7" t="s">
        <v>284</v>
      </c>
      <c r="K169" s="17"/>
      <c r="L169" s="6" t="s">
        <v>166</v>
      </c>
      <c r="M169" s="24"/>
      <c r="N169" s="21">
        <v>420</v>
      </c>
      <c r="O169" s="52">
        <f>Table_132[[#This Row],[Crédito]]-Table_132[[#This Row],[Débito]]+O168</f>
        <v>-15913.02</v>
      </c>
    </row>
    <row r="170" spans="1:15" ht="15.75" customHeight="1" x14ac:dyDescent="0.25">
      <c r="A170" s="9">
        <v>168</v>
      </c>
      <c r="B170" s="12" t="s">
        <v>223</v>
      </c>
      <c r="C170" s="82">
        <v>821501100265770</v>
      </c>
      <c r="D170" s="6">
        <v>29</v>
      </c>
      <c r="E170" s="6" t="s">
        <v>18</v>
      </c>
      <c r="F170" s="6">
        <v>2024</v>
      </c>
      <c r="G170" s="6"/>
      <c r="H170" s="6" t="s">
        <v>213</v>
      </c>
      <c r="I170" s="7" t="s">
        <v>16</v>
      </c>
      <c r="J170" s="7" t="s">
        <v>207</v>
      </c>
      <c r="K170" s="17"/>
      <c r="L170" s="6" t="s">
        <v>162</v>
      </c>
      <c r="M170" s="8"/>
      <c r="N170" s="21">
        <v>12</v>
      </c>
      <c r="O170" s="52">
        <f>Table_132[[#This Row],[Crédito]]-Table_132[[#This Row],[Débito]]+O169</f>
        <v>-15925.02</v>
      </c>
    </row>
    <row r="171" spans="1:15" ht="15.75" customHeight="1" x14ac:dyDescent="0.25">
      <c r="A171" s="9">
        <v>169</v>
      </c>
      <c r="B171" s="41" t="s">
        <v>523</v>
      </c>
      <c r="C171" s="82">
        <v>9903</v>
      </c>
      <c r="D171" s="6">
        <v>29</v>
      </c>
      <c r="E171" s="6" t="s">
        <v>18</v>
      </c>
      <c r="F171" s="6">
        <v>2024</v>
      </c>
      <c r="G171" s="6"/>
      <c r="H171" s="6" t="s">
        <v>217</v>
      </c>
      <c r="I171" s="7" t="s">
        <v>180</v>
      </c>
      <c r="J171" s="7" t="s">
        <v>221</v>
      </c>
      <c r="K171" s="7" t="s">
        <v>245</v>
      </c>
      <c r="L171" s="6" t="s">
        <v>181</v>
      </c>
      <c r="M171" s="57">
        <v>7487.24</v>
      </c>
      <c r="N171" s="21"/>
      <c r="O171" s="52">
        <f>Table_132[[#This Row],[Crédito]]-Table_132[[#This Row],[Débito]]+O170</f>
        <v>-8437.7800000000007</v>
      </c>
    </row>
    <row r="172" spans="1:15" ht="15.75" customHeight="1" x14ac:dyDescent="0.25">
      <c r="A172" s="9">
        <v>170</v>
      </c>
      <c r="B172" s="12" t="s">
        <v>525</v>
      </c>
      <c r="C172" s="78">
        <v>98</v>
      </c>
      <c r="D172" s="6">
        <v>29</v>
      </c>
      <c r="E172" s="6" t="s">
        <v>18</v>
      </c>
      <c r="F172" s="6">
        <v>2024</v>
      </c>
      <c r="G172" s="6"/>
      <c r="H172" s="6" t="s">
        <v>217</v>
      </c>
      <c r="I172" s="7" t="s">
        <v>180</v>
      </c>
      <c r="J172" s="7" t="s">
        <v>237</v>
      </c>
      <c r="K172" s="7" t="s">
        <v>244</v>
      </c>
      <c r="L172" s="6" t="s">
        <v>181</v>
      </c>
      <c r="M172" s="57">
        <v>8500</v>
      </c>
      <c r="N172" s="21"/>
      <c r="O172" s="52">
        <f>Table_132[[#This Row],[Crédito]]-Table_132[[#This Row],[Débito]]+O171</f>
        <v>62.219999999999345</v>
      </c>
    </row>
    <row r="173" spans="1:15" ht="15.75" customHeight="1" x14ac:dyDescent="0.25">
      <c r="A173" s="9">
        <v>171</v>
      </c>
      <c r="B173" s="12" t="s">
        <v>522</v>
      </c>
      <c r="C173" s="82">
        <v>9903</v>
      </c>
      <c r="D173" s="6">
        <v>29</v>
      </c>
      <c r="E173" s="6" t="s">
        <v>18</v>
      </c>
      <c r="F173" s="6">
        <v>2024</v>
      </c>
      <c r="G173" s="6"/>
      <c r="H173" s="6" t="s">
        <v>213</v>
      </c>
      <c r="I173" s="7" t="s">
        <v>16</v>
      </c>
      <c r="J173" s="7" t="s">
        <v>207</v>
      </c>
      <c r="K173" s="7" t="s">
        <v>245</v>
      </c>
      <c r="L173" s="6" t="s">
        <v>162</v>
      </c>
      <c r="M173" s="8"/>
      <c r="N173" s="21">
        <v>62.22</v>
      </c>
      <c r="O173" s="52">
        <f>Table_132[[#This Row],[Crédito]]-Table_132[[#This Row],[Débito]]+O172</f>
        <v>-6.5369931689929217E-13</v>
      </c>
    </row>
    <row r="174" spans="1:15" ht="15.75" customHeight="1" x14ac:dyDescent="0.25">
      <c r="A174" s="9">
        <v>172</v>
      </c>
      <c r="B174" s="12" t="s">
        <v>525</v>
      </c>
      <c r="C174" s="79">
        <v>400919362508</v>
      </c>
      <c r="D174" s="6">
        <v>31</v>
      </c>
      <c r="E174" s="6" t="s">
        <v>18</v>
      </c>
      <c r="F174" s="6">
        <v>2024</v>
      </c>
      <c r="G174" s="6"/>
      <c r="H174" s="6" t="s">
        <v>217</v>
      </c>
      <c r="I174" s="7" t="s">
        <v>180</v>
      </c>
      <c r="J174" s="7" t="s">
        <v>237</v>
      </c>
      <c r="K174" s="7" t="s">
        <v>244</v>
      </c>
      <c r="L174" s="6" t="s">
        <v>181</v>
      </c>
      <c r="M174" s="57">
        <v>643.28</v>
      </c>
      <c r="N174" s="13"/>
      <c r="O174" s="52">
        <f>Table_132[[#This Row],[Crédito]]-Table_132[[#This Row],[Débito]]+O173</f>
        <v>643.27999999999929</v>
      </c>
    </row>
    <row r="175" spans="1:15" ht="15.75" customHeight="1" x14ac:dyDescent="0.25">
      <c r="A175" s="9">
        <v>173</v>
      </c>
      <c r="B175" s="12" t="s">
        <v>522</v>
      </c>
      <c r="C175" s="82">
        <v>9903</v>
      </c>
      <c r="D175" s="6">
        <v>31</v>
      </c>
      <c r="E175" s="6" t="s">
        <v>18</v>
      </c>
      <c r="F175" s="6">
        <v>2024</v>
      </c>
      <c r="G175" s="6"/>
      <c r="H175" s="6" t="s">
        <v>213</v>
      </c>
      <c r="I175" s="7" t="s">
        <v>16</v>
      </c>
      <c r="J175" s="7" t="s">
        <v>207</v>
      </c>
      <c r="K175" s="7" t="s">
        <v>245</v>
      </c>
      <c r="L175" s="6" t="s">
        <v>162</v>
      </c>
      <c r="M175" s="20"/>
      <c r="N175" s="21">
        <v>643.28</v>
      </c>
      <c r="O175" s="101">
        <f>Table_132[[#This Row],[Crédito]]-Table_132[[#This Row],[Débito]]+O174</f>
        <v>0</v>
      </c>
    </row>
    <row r="176" spans="1:15" ht="15.75" customHeight="1" x14ac:dyDescent="0.25">
      <c r="A176" s="9">
        <v>174</v>
      </c>
      <c r="B176" s="12" t="s">
        <v>424</v>
      </c>
      <c r="C176" s="79">
        <v>60301</v>
      </c>
      <c r="D176" s="6">
        <v>3</v>
      </c>
      <c r="E176" s="6" t="s">
        <v>20</v>
      </c>
      <c r="F176" s="6">
        <v>2024</v>
      </c>
      <c r="G176" s="6"/>
      <c r="H176" s="6" t="s">
        <v>228</v>
      </c>
      <c r="I176" s="40" t="s">
        <v>305</v>
      </c>
      <c r="J176" s="7" t="s">
        <v>284</v>
      </c>
      <c r="K176" s="17"/>
      <c r="L176" s="6" t="s">
        <v>346</v>
      </c>
      <c r="M176" s="20"/>
      <c r="N176" s="21">
        <v>420</v>
      </c>
      <c r="O176" s="52">
        <f>Table_132[[#This Row],[Crédito]]-Table_132[[#This Row],[Débito]]+O175</f>
        <v>-420</v>
      </c>
    </row>
    <row r="177" spans="1:15" ht="15.75" customHeight="1" x14ac:dyDescent="0.25">
      <c r="A177" s="9">
        <v>175</v>
      </c>
      <c r="B177" s="12" t="s">
        <v>523</v>
      </c>
      <c r="C177" s="82">
        <v>9903</v>
      </c>
      <c r="D177" s="6">
        <v>3</v>
      </c>
      <c r="E177" s="6" t="s">
        <v>20</v>
      </c>
      <c r="F177" s="6">
        <v>2024</v>
      </c>
      <c r="G177" s="6"/>
      <c r="H177" s="6" t="s">
        <v>217</v>
      </c>
      <c r="I177" s="7" t="s">
        <v>180</v>
      </c>
      <c r="J177" s="7" t="s">
        <v>237</v>
      </c>
      <c r="K177" s="7" t="s">
        <v>245</v>
      </c>
      <c r="L177" s="6" t="s">
        <v>181</v>
      </c>
      <c r="M177" s="57">
        <v>420</v>
      </c>
      <c r="N177" s="21"/>
      <c r="O177" s="52">
        <f>Table_132[[#This Row],[Crédito]]-Table_132[[#This Row],[Débito]]+O176</f>
        <v>0</v>
      </c>
    </row>
    <row r="178" spans="1:15" ht="15.75" customHeight="1" x14ac:dyDescent="0.25">
      <c r="A178" s="9">
        <v>176</v>
      </c>
      <c r="B178" s="12" t="s">
        <v>424</v>
      </c>
      <c r="C178" s="80">
        <v>551668000023441</v>
      </c>
      <c r="D178" s="6">
        <v>4</v>
      </c>
      <c r="E178" s="6" t="s">
        <v>20</v>
      </c>
      <c r="F178" s="6">
        <v>2024</v>
      </c>
      <c r="G178" s="6"/>
      <c r="H178" s="6" t="s">
        <v>214</v>
      </c>
      <c r="I178" s="7" t="s">
        <v>294</v>
      </c>
      <c r="J178" s="7" t="s">
        <v>284</v>
      </c>
      <c r="K178" s="17"/>
      <c r="L178" s="6" t="s">
        <v>347</v>
      </c>
      <c r="M178" s="20"/>
      <c r="N178" s="21">
        <v>420</v>
      </c>
      <c r="O178" s="52">
        <f>Table_132[[#This Row],[Crédito]]-Table_132[[#This Row],[Débito]]+O177</f>
        <v>-420</v>
      </c>
    </row>
    <row r="179" spans="1:15" ht="15.75" customHeight="1" x14ac:dyDescent="0.25">
      <c r="A179" s="9">
        <v>177</v>
      </c>
      <c r="B179" s="12" t="s">
        <v>424</v>
      </c>
      <c r="C179" s="80">
        <v>551668000220302</v>
      </c>
      <c r="D179" s="6">
        <v>4</v>
      </c>
      <c r="E179" s="6" t="s">
        <v>20</v>
      </c>
      <c r="F179" s="6">
        <v>2024</v>
      </c>
      <c r="G179" s="6"/>
      <c r="H179" s="6" t="s">
        <v>214</v>
      </c>
      <c r="I179" s="7" t="s">
        <v>261</v>
      </c>
      <c r="J179" s="7" t="s">
        <v>273</v>
      </c>
      <c r="K179" s="17"/>
      <c r="L179" s="6" t="s">
        <v>194</v>
      </c>
      <c r="M179" s="20"/>
      <c r="N179" s="21">
        <v>420</v>
      </c>
      <c r="O179" s="52">
        <f>Table_132[[#This Row],[Crédito]]-Table_132[[#This Row],[Débito]]+O178</f>
        <v>-840</v>
      </c>
    </row>
    <row r="180" spans="1:15" ht="15.75" customHeight="1" x14ac:dyDescent="0.25">
      <c r="A180" s="9">
        <v>178</v>
      </c>
      <c r="B180" s="12" t="s">
        <v>424</v>
      </c>
      <c r="C180" s="80">
        <v>554732000008888</v>
      </c>
      <c r="D180" s="6">
        <v>4</v>
      </c>
      <c r="E180" s="6" t="s">
        <v>20</v>
      </c>
      <c r="F180" s="6">
        <v>2024</v>
      </c>
      <c r="G180" s="6"/>
      <c r="H180" s="6" t="s">
        <v>214</v>
      </c>
      <c r="I180" s="7" t="s">
        <v>173</v>
      </c>
      <c r="J180" s="7" t="s">
        <v>272</v>
      </c>
      <c r="K180" s="17"/>
      <c r="L180" s="7" t="s">
        <v>174</v>
      </c>
      <c r="M180" s="20"/>
      <c r="N180" s="21">
        <v>2656.8</v>
      </c>
      <c r="O180" s="52">
        <f>Table_132[[#This Row],[Crédito]]-Table_132[[#This Row],[Débito]]+O179</f>
        <v>-3496.8</v>
      </c>
    </row>
    <row r="181" spans="1:15" ht="15.75" customHeight="1" x14ac:dyDescent="0.25">
      <c r="A181" s="9">
        <v>179</v>
      </c>
      <c r="B181" s="12" t="s">
        <v>424</v>
      </c>
      <c r="C181" s="80">
        <v>554732000026538</v>
      </c>
      <c r="D181" s="6">
        <v>4</v>
      </c>
      <c r="E181" s="6" t="s">
        <v>20</v>
      </c>
      <c r="F181" s="6">
        <v>2024</v>
      </c>
      <c r="G181" s="6"/>
      <c r="H181" s="6" t="s">
        <v>214</v>
      </c>
      <c r="I181" s="7" t="s">
        <v>251</v>
      </c>
      <c r="J181" s="7" t="s">
        <v>280</v>
      </c>
      <c r="K181" s="7" t="s">
        <v>184</v>
      </c>
      <c r="L181" s="7" t="s">
        <v>185</v>
      </c>
      <c r="M181" s="20"/>
      <c r="N181" s="21">
        <v>2881.16</v>
      </c>
      <c r="O181" s="52">
        <f>Table_132[[#This Row],[Crédito]]-Table_132[[#This Row],[Débito]]+O180</f>
        <v>-6377.96</v>
      </c>
    </row>
    <row r="182" spans="1:15" ht="15.75" customHeight="1" x14ac:dyDescent="0.25">
      <c r="A182" s="9">
        <v>180</v>
      </c>
      <c r="B182" s="12" t="s">
        <v>424</v>
      </c>
      <c r="C182" s="80">
        <v>555110000023966</v>
      </c>
      <c r="D182" s="6">
        <v>4</v>
      </c>
      <c r="E182" s="6" t="s">
        <v>20</v>
      </c>
      <c r="F182" s="6">
        <v>2024</v>
      </c>
      <c r="G182" s="6"/>
      <c r="H182" s="6" t="s">
        <v>214</v>
      </c>
      <c r="I182" s="7" t="s">
        <v>190</v>
      </c>
      <c r="J182" s="7" t="s">
        <v>284</v>
      </c>
      <c r="K182" s="17"/>
      <c r="L182" s="6" t="s">
        <v>191</v>
      </c>
      <c r="M182" s="20"/>
      <c r="N182" s="21">
        <v>345</v>
      </c>
      <c r="O182" s="52">
        <f>Table_132[[#This Row],[Crédito]]-Table_132[[#This Row],[Débito]]+O181</f>
        <v>-6722.96</v>
      </c>
    </row>
    <row r="183" spans="1:15" ht="15.75" customHeight="1" x14ac:dyDescent="0.25">
      <c r="A183" s="9">
        <v>181</v>
      </c>
      <c r="B183" s="12" t="s">
        <v>523</v>
      </c>
      <c r="C183" s="82">
        <v>9903</v>
      </c>
      <c r="D183" s="6">
        <v>4</v>
      </c>
      <c r="E183" s="6" t="s">
        <v>20</v>
      </c>
      <c r="F183" s="6">
        <v>2024</v>
      </c>
      <c r="G183" s="6"/>
      <c r="H183" s="6" t="s">
        <v>217</v>
      </c>
      <c r="I183" s="7" t="s">
        <v>180</v>
      </c>
      <c r="J183" s="7" t="s">
        <v>237</v>
      </c>
      <c r="K183" s="7" t="s">
        <v>245</v>
      </c>
      <c r="L183" s="6" t="s">
        <v>181</v>
      </c>
      <c r="M183" s="57">
        <v>285.52</v>
      </c>
      <c r="N183" s="21"/>
      <c r="O183" s="52">
        <f>Table_132[[#This Row],[Crédito]]-Table_132[[#This Row],[Débito]]+O182</f>
        <v>-6437.4400000000005</v>
      </c>
    </row>
    <row r="184" spans="1:15" ht="15.75" customHeight="1" x14ac:dyDescent="0.25">
      <c r="A184" s="9">
        <v>182</v>
      </c>
      <c r="B184" s="12" t="s">
        <v>525</v>
      </c>
      <c r="C184" s="84">
        <v>98</v>
      </c>
      <c r="D184" s="6">
        <v>4</v>
      </c>
      <c r="E184" s="6" t="s">
        <v>20</v>
      </c>
      <c r="F184" s="6">
        <v>2024</v>
      </c>
      <c r="G184" s="6"/>
      <c r="H184" s="6" t="s">
        <v>217</v>
      </c>
      <c r="I184" s="7" t="s">
        <v>180</v>
      </c>
      <c r="J184" s="7" t="s">
        <v>237</v>
      </c>
      <c r="K184" s="7" t="s">
        <v>244</v>
      </c>
      <c r="L184" s="6" t="s">
        <v>181</v>
      </c>
      <c r="M184" s="57">
        <v>6500</v>
      </c>
      <c r="N184" s="21"/>
      <c r="O184" s="52">
        <f>Table_132[[#This Row],[Crédito]]-Table_132[[#This Row],[Débito]]+O183</f>
        <v>62.559999999999491</v>
      </c>
    </row>
    <row r="185" spans="1:15" ht="15.75" customHeight="1" x14ac:dyDescent="0.25">
      <c r="A185" s="9">
        <v>183</v>
      </c>
      <c r="B185" s="12" t="s">
        <v>522</v>
      </c>
      <c r="C185" s="82">
        <v>9903</v>
      </c>
      <c r="D185" s="6">
        <v>4</v>
      </c>
      <c r="E185" s="6" t="s">
        <v>20</v>
      </c>
      <c r="F185" s="6">
        <v>2024</v>
      </c>
      <c r="G185" s="6"/>
      <c r="H185" s="6" t="s">
        <v>213</v>
      </c>
      <c r="I185" s="7" t="s">
        <v>16</v>
      </c>
      <c r="J185" s="7" t="s">
        <v>207</v>
      </c>
      <c r="K185" s="7" t="s">
        <v>245</v>
      </c>
      <c r="L185" s="6" t="s">
        <v>162</v>
      </c>
      <c r="M185" s="20"/>
      <c r="N185" s="21">
        <v>62.56</v>
      </c>
      <c r="O185" s="52">
        <f>Table_132[[#This Row],[Crédito]]-Table_132[[#This Row],[Débito]]+O184</f>
        <v>-5.1159076974727213E-13</v>
      </c>
    </row>
    <row r="186" spans="1:15" ht="15.75" customHeight="1" x14ac:dyDescent="0.25">
      <c r="A186" s="9">
        <v>184</v>
      </c>
      <c r="B186" s="12" t="s">
        <v>525</v>
      </c>
      <c r="C186" s="80">
        <v>400919362508</v>
      </c>
      <c r="D186" s="6">
        <v>4</v>
      </c>
      <c r="E186" s="6" t="s">
        <v>20</v>
      </c>
      <c r="F186" s="6">
        <v>2024</v>
      </c>
      <c r="G186" s="6"/>
      <c r="H186" s="6" t="s">
        <v>217</v>
      </c>
      <c r="I186" s="7" t="s">
        <v>180</v>
      </c>
      <c r="J186" s="7" t="s">
        <v>237</v>
      </c>
      <c r="K186" s="7" t="s">
        <v>244</v>
      </c>
      <c r="L186" s="6" t="s">
        <v>181</v>
      </c>
      <c r="M186" s="57">
        <v>498.16</v>
      </c>
      <c r="N186" s="21"/>
      <c r="O186" s="52">
        <f>Table_132[[#This Row],[Crédito]]-Table_132[[#This Row],[Débito]]+O185</f>
        <v>498.15999999999951</v>
      </c>
    </row>
    <row r="187" spans="1:15" ht="15.75" customHeight="1" x14ac:dyDescent="0.25">
      <c r="A187" s="9">
        <v>185</v>
      </c>
      <c r="B187" s="12" t="s">
        <v>223</v>
      </c>
      <c r="C187" s="80">
        <v>891571200567271</v>
      </c>
      <c r="D187" s="6">
        <v>5</v>
      </c>
      <c r="E187" s="6" t="s">
        <v>20</v>
      </c>
      <c r="F187" s="6">
        <v>2024</v>
      </c>
      <c r="G187" s="6"/>
      <c r="H187" s="6" t="s">
        <v>213</v>
      </c>
      <c r="I187" s="7" t="s">
        <v>16</v>
      </c>
      <c r="J187" s="7" t="s">
        <v>207</v>
      </c>
      <c r="K187" s="17"/>
      <c r="L187" s="6" t="s">
        <v>162</v>
      </c>
      <c r="M187" s="20"/>
      <c r="N187" s="21">
        <v>36</v>
      </c>
      <c r="O187" s="52">
        <f>Table_132[[#This Row],[Crédito]]-Table_132[[#This Row],[Débito]]+O186</f>
        <v>462.15999999999951</v>
      </c>
    </row>
    <row r="188" spans="1:15" ht="15.75" customHeight="1" x14ac:dyDescent="0.25">
      <c r="A188" s="9">
        <v>186</v>
      </c>
      <c r="B188" s="12" t="s">
        <v>522</v>
      </c>
      <c r="C188" s="78">
        <v>9903</v>
      </c>
      <c r="D188" s="6">
        <v>5</v>
      </c>
      <c r="E188" s="6" t="s">
        <v>20</v>
      </c>
      <c r="F188" s="6">
        <v>2024</v>
      </c>
      <c r="G188" s="6"/>
      <c r="H188" s="6" t="s">
        <v>213</v>
      </c>
      <c r="I188" s="7" t="s">
        <v>16</v>
      </c>
      <c r="J188" s="7" t="s">
        <v>207</v>
      </c>
      <c r="K188" s="7" t="s">
        <v>245</v>
      </c>
      <c r="L188" s="6" t="s">
        <v>162</v>
      </c>
      <c r="M188" s="24"/>
      <c r="N188" s="21">
        <v>462.16</v>
      </c>
      <c r="O188" s="52">
        <f>Table_132[[#This Row],[Crédito]]-Table_132[[#This Row],[Débito]]+O187</f>
        <v>-5.1159076974727213E-13</v>
      </c>
    </row>
    <row r="189" spans="1:15" ht="15.75" customHeight="1" x14ac:dyDescent="0.25">
      <c r="A189" s="9">
        <v>187</v>
      </c>
      <c r="B189" s="12" t="s">
        <v>224</v>
      </c>
      <c r="C189" s="78">
        <v>61101</v>
      </c>
      <c r="D189" s="6">
        <v>11</v>
      </c>
      <c r="E189" s="6" t="s">
        <v>20</v>
      </c>
      <c r="F189" s="6">
        <v>2024</v>
      </c>
      <c r="G189" s="6"/>
      <c r="H189" s="6" t="s">
        <v>215</v>
      </c>
      <c r="I189" s="7" t="s">
        <v>19</v>
      </c>
      <c r="J189" s="7" t="s">
        <v>295</v>
      </c>
      <c r="K189" s="17"/>
      <c r="L189" s="6" t="s">
        <v>170</v>
      </c>
      <c r="M189" s="24"/>
      <c r="N189" s="21">
        <v>1379.54</v>
      </c>
      <c r="O189" s="52">
        <f>Table_132[[#This Row],[Crédito]]-Table_132[[#This Row],[Débito]]+O188</f>
        <v>-1379.5400000000004</v>
      </c>
    </row>
    <row r="190" spans="1:15" ht="15.75" customHeight="1" x14ac:dyDescent="0.25">
      <c r="A190" s="9">
        <v>188</v>
      </c>
      <c r="B190" s="12" t="s">
        <v>523</v>
      </c>
      <c r="C190" s="78">
        <v>9903</v>
      </c>
      <c r="D190" s="6">
        <v>11</v>
      </c>
      <c r="E190" s="6" t="s">
        <v>20</v>
      </c>
      <c r="F190" s="6">
        <v>2024</v>
      </c>
      <c r="G190" s="6"/>
      <c r="H190" s="6" t="s">
        <v>217</v>
      </c>
      <c r="I190" s="7" t="s">
        <v>180</v>
      </c>
      <c r="J190" s="7" t="s">
        <v>237</v>
      </c>
      <c r="K190" s="7" t="s">
        <v>245</v>
      </c>
      <c r="L190" s="6" t="s">
        <v>181</v>
      </c>
      <c r="M190" s="57">
        <v>524.75</v>
      </c>
      <c r="N190" s="21"/>
      <c r="O190" s="52">
        <f>Table_132[[#This Row],[Crédito]]-Table_132[[#This Row],[Débito]]+O189</f>
        <v>-854.79000000000042</v>
      </c>
    </row>
    <row r="191" spans="1:15" ht="15.75" customHeight="1" x14ac:dyDescent="0.25">
      <c r="A191" s="9">
        <v>189</v>
      </c>
      <c r="B191" s="12" t="s">
        <v>525</v>
      </c>
      <c r="C191" s="78">
        <v>98</v>
      </c>
      <c r="D191" s="6">
        <v>11</v>
      </c>
      <c r="E191" s="6" t="s">
        <v>20</v>
      </c>
      <c r="F191" s="6">
        <v>2024</v>
      </c>
      <c r="G191" s="6"/>
      <c r="H191" s="6" t="s">
        <v>217</v>
      </c>
      <c r="I191" s="7" t="s">
        <v>180</v>
      </c>
      <c r="J191" s="7" t="s">
        <v>237</v>
      </c>
      <c r="K191" s="4" t="s">
        <v>244</v>
      </c>
      <c r="L191" s="6" t="s">
        <v>181</v>
      </c>
      <c r="M191" s="57">
        <v>1000</v>
      </c>
      <c r="N191" s="21"/>
      <c r="O191" s="52">
        <f>Table_132[[#This Row],[Crédito]]-Table_132[[#This Row],[Débito]]+O190</f>
        <v>145.20999999999958</v>
      </c>
    </row>
    <row r="192" spans="1:15" ht="15.75" customHeight="1" x14ac:dyDescent="0.25">
      <c r="A192" s="9">
        <v>190</v>
      </c>
      <c r="B192" s="12" t="s">
        <v>522</v>
      </c>
      <c r="C192" s="78">
        <v>9903</v>
      </c>
      <c r="D192" s="6">
        <v>11</v>
      </c>
      <c r="E192" s="6" t="s">
        <v>20</v>
      </c>
      <c r="F192" s="6">
        <v>2024</v>
      </c>
      <c r="G192" s="6"/>
      <c r="H192" s="6" t="s">
        <v>213</v>
      </c>
      <c r="I192" s="7" t="s">
        <v>16</v>
      </c>
      <c r="J192" s="7" t="s">
        <v>207</v>
      </c>
      <c r="K192" s="7" t="s">
        <v>245</v>
      </c>
      <c r="L192" s="6" t="s">
        <v>181</v>
      </c>
      <c r="M192" s="24"/>
      <c r="N192" s="21">
        <v>145.21</v>
      </c>
      <c r="O192" s="52">
        <f>Table_132[[#This Row],[Crédito]]-Table_132[[#This Row],[Débito]]+O191</f>
        <v>-4.2632564145606011E-13</v>
      </c>
    </row>
    <row r="193" spans="1:15" ht="15.75" customHeight="1" x14ac:dyDescent="0.25">
      <c r="A193" s="9">
        <v>191</v>
      </c>
      <c r="B193" s="12" t="s">
        <v>525</v>
      </c>
      <c r="C193" s="80">
        <v>400919362508</v>
      </c>
      <c r="D193" s="6">
        <v>12</v>
      </c>
      <c r="E193" s="6" t="s">
        <v>20</v>
      </c>
      <c r="F193" s="6">
        <v>2024</v>
      </c>
      <c r="G193" s="6"/>
      <c r="H193" s="6" t="s">
        <v>217</v>
      </c>
      <c r="I193" s="7" t="s">
        <v>180</v>
      </c>
      <c r="J193" s="7" t="s">
        <v>237</v>
      </c>
      <c r="K193" s="7" t="s">
        <v>244</v>
      </c>
      <c r="L193" s="6" t="s">
        <v>181</v>
      </c>
      <c r="M193" s="57">
        <v>78.239999999999995</v>
      </c>
      <c r="N193" s="21"/>
      <c r="O193" s="52">
        <f>Table_132[[#This Row],[Crédito]]-Table_132[[#This Row],[Débito]]+O192</f>
        <v>78.239999999999569</v>
      </c>
    </row>
    <row r="194" spans="1:15" ht="15.75" customHeight="1" x14ac:dyDescent="0.25">
      <c r="A194" s="9">
        <v>192</v>
      </c>
      <c r="B194" s="12" t="s">
        <v>522</v>
      </c>
      <c r="C194" s="78">
        <v>9903</v>
      </c>
      <c r="D194" s="6">
        <v>12</v>
      </c>
      <c r="E194" s="6" t="s">
        <v>20</v>
      </c>
      <c r="F194" s="6">
        <v>2024</v>
      </c>
      <c r="G194" s="6"/>
      <c r="H194" s="6" t="s">
        <v>213</v>
      </c>
      <c r="I194" s="7" t="s">
        <v>16</v>
      </c>
      <c r="J194" s="7" t="s">
        <v>207</v>
      </c>
      <c r="K194" s="7" t="s">
        <v>245</v>
      </c>
      <c r="L194" s="6" t="s">
        <v>162</v>
      </c>
      <c r="M194" s="24"/>
      <c r="N194" s="21">
        <v>78.239999999999995</v>
      </c>
      <c r="O194" s="52">
        <f>Table_132[[#This Row],[Crédito]]-Table_132[[#This Row],[Débito]]+O193</f>
        <v>-4.2632564145606011E-13</v>
      </c>
    </row>
    <row r="195" spans="1:15" ht="15.75" customHeight="1" x14ac:dyDescent="0.25">
      <c r="A195" s="9">
        <v>193</v>
      </c>
      <c r="B195" s="12" t="s">
        <v>161</v>
      </c>
      <c r="C195" s="80">
        <v>337867410</v>
      </c>
      <c r="D195" s="6">
        <v>17</v>
      </c>
      <c r="E195" s="6" t="s">
        <v>20</v>
      </c>
      <c r="F195" s="6">
        <v>2024</v>
      </c>
      <c r="G195" s="6"/>
      <c r="H195" s="6" t="s">
        <v>228</v>
      </c>
      <c r="I195" s="7" t="s">
        <v>243</v>
      </c>
      <c r="J195" s="7" t="s">
        <v>220</v>
      </c>
      <c r="K195" s="17"/>
      <c r="L195" s="6" t="s">
        <v>211</v>
      </c>
      <c r="M195" s="20">
        <v>7840</v>
      </c>
      <c r="N195" s="21"/>
      <c r="O195" s="52">
        <f>Table_132[[#This Row],[Crédito]]-Table_132[[#This Row],[Débito]]+O194</f>
        <v>7840</v>
      </c>
    </row>
    <row r="196" spans="1:15" ht="15.75" customHeight="1" x14ac:dyDescent="0.25">
      <c r="A196" s="9">
        <v>194</v>
      </c>
      <c r="B196" s="12" t="s">
        <v>424</v>
      </c>
      <c r="C196" s="79">
        <v>557068000040929</v>
      </c>
      <c r="D196" s="6">
        <v>17</v>
      </c>
      <c r="E196" s="6" t="s">
        <v>20</v>
      </c>
      <c r="F196" s="6">
        <v>2024</v>
      </c>
      <c r="G196" s="6"/>
      <c r="H196" s="6" t="s">
        <v>214</v>
      </c>
      <c r="I196" s="7" t="s">
        <v>297</v>
      </c>
      <c r="J196" s="7" t="s">
        <v>280</v>
      </c>
      <c r="K196" s="17"/>
      <c r="L196" s="6" t="s">
        <v>166</v>
      </c>
      <c r="M196" s="26"/>
      <c r="N196" s="21">
        <v>2506.8000000000002</v>
      </c>
      <c r="O196" s="52">
        <f>Table_132[[#This Row],[Crédito]]-Table_132[[#This Row],[Débito]]+O195</f>
        <v>5333.2</v>
      </c>
    </row>
    <row r="197" spans="1:15" ht="15.75" customHeight="1" x14ac:dyDescent="0.25">
      <c r="A197" s="9">
        <v>195</v>
      </c>
      <c r="B197" s="12" t="s">
        <v>424</v>
      </c>
      <c r="C197" s="78">
        <v>61701</v>
      </c>
      <c r="D197" s="6">
        <v>17</v>
      </c>
      <c r="E197" s="6" t="s">
        <v>20</v>
      </c>
      <c r="F197" s="6">
        <v>2024</v>
      </c>
      <c r="G197" s="6"/>
      <c r="H197" s="6" t="s">
        <v>228</v>
      </c>
      <c r="I197" s="7" t="s">
        <v>167</v>
      </c>
      <c r="J197" s="7" t="s">
        <v>273</v>
      </c>
      <c r="K197" s="17"/>
      <c r="L197" s="6" t="s">
        <v>168</v>
      </c>
      <c r="M197" s="26"/>
      <c r="N197" s="21">
        <v>420</v>
      </c>
      <c r="O197" s="52">
        <f>Table_132[[#This Row],[Crédito]]-Table_132[[#This Row],[Débito]]+O196</f>
        <v>4913.2</v>
      </c>
    </row>
    <row r="198" spans="1:15" ht="15.75" customHeight="1" x14ac:dyDescent="0.25">
      <c r="A198" s="9">
        <v>196</v>
      </c>
      <c r="B198" s="12" t="s">
        <v>522</v>
      </c>
      <c r="C198" s="78">
        <v>9903</v>
      </c>
      <c r="D198" s="6">
        <v>17</v>
      </c>
      <c r="E198" s="6" t="s">
        <v>20</v>
      </c>
      <c r="F198" s="6">
        <v>2024</v>
      </c>
      <c r="G198" s="6"/>
      <c r="H198" s="6" t="s">
        <v>213</v>
      </c>
      <c r="I198" s="7" t="s">
        <v>16</v>
      </c>
      <c r="J198" s="7" t="s">
        <v>207</v>
      </c>
      <c r="K198" s="7" t="s">
        <v>245</v>
      </c>
      <c r="L198" s="6" t="s">
        <v>162</v>
      </c>
      <c r="M198" s="26"/>
      <c r="N198" s="21">
        <v>4913.2</v>
      </c>
      <c r="O198" s="52">
        <f>Table_132[[#This Row],[Crédito]]-Table_132[[#This Row],[Débito]]+O197</f>
        <v>0</v>
      </c>
    </row>
    <row r="199" spans="1:15" ht="15.75" customHeight="1" x14ac:dyDescent="0.25">
      <c r="A199" s="9">
        <v>197</v>
      </c>
      <c r="B199" s="12" t="s">
        <v>224</v>
      </c>
      <c r="C199" s="80">
        <v>554439000039504</v>
      </c>
      <c r="D199" s="6">
        <v>19</v>
      </c>
      <c r="E199" s="6" t="s">
        <v>20</v>
      </c>
      <c r="F199" s="6">
        <v>2024</v>
      </c>
      <c r="G199" s="6"/>
      <c r="H199" s="6" t="s">
        <v>208</v>
      </c>
      <c r="I199" s="7" t="s">
        <v>226</v>
      </c>
      <c r="J199" s="7" t="s">
        <v>453</v>
      </c>
      <c r="K199" s="17"/>
      <c r="L199" s="7" t="s">
        <v>216</v>
      </c>
      <c r="M199" s="24"/>
      <c r="N199" s="21">
        <v>3435.07</v>
      </c>
      <c r="O199" s="52">
        <f>Table_132[[#This Row],[Crédito]]-Table_132[[#This Row],[Débito]]+O198</f>
        <v>-3435.07</v>
      </c>
    </row>
    <row r="200" spans="1:15" ht="15.75" customHeight="1" x14ac:dyDescent="0.25">
      <c r="A200" s="9">
        <v>198</v>
      </c>
      <c r="B200" s="12" t="s">
        <v>224</v>
      </c>
      <c r="C200" s="80">
        <v>554439000039504</v>
      </c>
      <c r="D200" s="6">
        <v>19</v>
      </c>
      <c r="E200" s="6" t="s">
        <v>20</v>
      </c>
      <c r="F200" s="6">
        <v>2024</v>
      </c>
      <c r="G200" s="6"/>
      <c r="H200" s="6" t="s">
        <v>208</v>
      </c>
      <c r="I200" s="7" t="s">
        <v>226</v>
      </c>
      <c r="J200" s="7" t="s">
        <v>454</v>
      </c>
      <c r="K200" s="17"/>
      <c r="L200" s="7" t="s">
        <v>216</v>
      </c>
      <c r="M200" s="24"/>
      <c r="N200" s="21">
        <v>5109.7700000000004</v>
      </c>
      <c r="O200" s="52">
        <f>Table_132[[#This Row],[Crédito]]-Table_132[[#This Row],[Débito]]+O199</f>
        <v>-8544.84</v>
      </c>
    </row>
    <row r="201" spans="1:15" ht="15.75" customHeight="1" x14ac:dyDescent="0.25">
      <c r="A201" s="9">
        <v>199</v>
      </c>
      <c r="B201" s="12" t="s">
        <v>523</v>
      </c>
      <c r="C201" s="78">
        <v>9903</v>
      </c>
      <c r="D201" s="6">
        <v>19</v>
      </c>
      <c r="E201" s="6" t="s">
        <v>20</v>
      </c>
      <c r="F201" s="6">
        <v>2024</v>
      </c>
      <c r="G201" s="6"/>
      <c r="H201" s="6" t="s">
        <v>217</v>
      </c>
      <c r="I201" s="7" t="s">
        <v>180</v>
      </c>
      <c r="J201" s="7" t="s">
        <v>237</v>
      </c>
      <c r="K201" s="7" t="s">
        <v>245</v>
      </c>
      <c r="L201" s="6" t="s">
        <v>181</v>
      </c>
      <c r="M201" s="57">
        <v>5136.7</v>
      </c>
      <c r="N201" s="21"/>
      <c r="O201" s="52">
        <f>Table_132[[#This Row],[Crédito]]-Table_132[[#This Row],[Débito]]+O200</f>
        <v>-3408.1400000000003</v>
      </c>
    </row>
    <row r="202" spans="1:15" ht="15.75" customHeight="1" x14ac:dyDescent="0.25">
      <c r="A202" s="9">
        <v>200</v>
      </c>
      <c r="B202" s="12" t="s">
        <v>525</v>
      </c>
      <c r="C202" s="78">
        <v>98</v>
      </c>
      <c r="D202" s="6">
        <v>19</v>
      </c>
      <c r="E202" s="6" t="s">
        <v>20</v>
      </c>
      <c r="F202" s="6">
        <v>2024</v>
      </c>
      <c r="G202" s="6"/>
      <c r="H202" s="6" t="s">
        <v>217</v>
      </c>
      <c r="I202" s="7" t="s">
        <v>180</v>
      </c>
      <c r="J202" s="7" t="s">
        <v>237</v>
      </c>
      <c r="K202" s="7" t="s">
        <v>244</v>
      </c>
      <c r="L202" s="6" t="s">
        <v>181</v>
      </c>
      <c r="M202" s="57">
        <v>13000</v>
      </c>
      <c r="N202" s="21"/>
      <c r="O202" s="52">
        <f>Table_132[[#This Row],[Crédito]]-Table_132[[#This Row],[Débito]]+O201</f>
        <v>9591.86</v>
      </c>
    </row>
    <row r="203" spans="1:15" ht="15.75" customHeight="1" x14ac:dyDescent="0.25">
      <c r="A203" s="9">
        <v>201</v>
      </c>
      <c r="B203" s="12" t="s">
        <v>522</v>
      </c>
      <c r="C203" s="78">
        <v>9903</v>
      </c>
      <c r="D203" s="6">
        <v>19</v>
      </c>
      <c r="E203" s="6" t="s">
        <v>20</v>
      </c>
      <c r="F203" s="6">
        <v>2024</v>
      </c>
      <c r="G203" s="6"/>
      <c r="H203" s="6" t="s">
        <v>213</v>
      </c>
      <c r="I203" s="18" t="s">
        <v>16</v>
      </c>
      <c r="J203" s="7" t="s">
        <v>207</v>
      </c>
      <c r="K203" s="7" t="s">
        <v>245</v>
      </c>
      <c r="L203" s="6" t="s">
        <v>162</v>
      </c>
      <c r="M203" s="20"/>
      <c r="N203" s="21">
        <v>91.86</v>
      </c>
      <c r="O203" s="52">
        <f>Table_132[[#This Row],[Crédito]]-Table_132[[#This Row],[Débito]]+O202</f>
        <v>9500</v>
      </c>
    </row>
    <row r="204" spans="1:15" ht="15.75" customHeight="1" x14ac:dyDescent="0.25">
      <c r="A204" s="9">
        <v>202</v>
      </c>
      <c r="B204" s="12" t="s">
        <v>525</v>
      </c>
      <c r="C204" s="80">
        <v>400919362508</v>
      </c>
      <c r="D204" s="6">
        <v>19</v>
      </c>
      <c r="E204" s="6" t="s">
        <v>20</v>
      </c>
      <c r="F204" s="6">
        <v>2024</v>
      </c>
      <c r="G204" s="6"/>
      <c r="H204" s="6" t="s">
        <v>217</v>
      </c>
      <c r="I204" s="7" t="s">
        <v>180</v>
      </c>
      <c r="J204" s="7" t="s">
        <v>237</v>
      </c>
      <c r="K204" s="7" t="s">
        <v>244</v>
      </c>
      <c r="L204" s="6" t="s">
        <v>181</v>
      </c>
      <c r="M204" s="57">
        <v>1041.82</v>
      </c>
      <c r="N204" s="21"/>
      <c r="O204" s="52">
        <f>Table_132[[#This Row],[Crédito]]-Table_132[[#This Row],[Débito]]+O203</f>
        <v>10541.82</v>
      </c>
    </row>
    <row r="205" spans="1:15" ht="15.75" customHeight="1" x14ac:dyDescent="0.25">
      <c r="A205" s="9">
        <v>203</v>
      </c>
      <c r="B205" s="12" t="s">
        <v>522</v>
      </c>
      <c r="C205" s="78">
        <v>9903</v>
      </c>
      <c r="D205" s="6">
        <v>20</v>
      </c>
      <c r="E205" s="6" t="s">
        <v>20</v>
      </c>
      <c r="F205" s="6">
        <v>2024</v>
      </c>
      <c r="G205" s="6"/>
      <c r="H205" s="6" t="s">
        <v>213</v>
      </c>
      <c r="I205" s="7" t="s">
        <v>16</v>
      </c>
      <c r="J205" s="7" t="s">
        <v>207</v>
      </c>
      <c r="K205" s="7" t="s">
        <v>245</v>
      </c>
      <c r="L205" s="6" t="s">
        <v>162</v>
      </c>
      <c r="M205" s="24"/>
      <c r="N205" s="21">
        <v>1041.82</v>
      </c>
      <c r="O205" s="52">
        <f>Table_132[[#This Row],[Crédito]]-Table_132[[#This Row],[Débito]]+O204</f>
        <v>9500</v>
      </c>
    </row>
    <row r="206" spans="1:15" ht="15.75" customHeight="1" x14ac:dyDescent="0.25">
      <c r="A206" s="9">
        <v>204</v>
      </c>
      <c r="B206" s="12" t="s">
        <v>224</v>
      </c>
      <c r="C206" s="80">
        <v>554439000039504</v>
      </c>
      <c r="D206" s="6">
        <v>19</v>
      </c>
      <c r="E206" s="6" t="s">
        <v>20</v>
      </c>
      <c r="F206" s="6">
        <v>2024</v>
      </c>
      <c r="G206" s="6"/>
      <c r="H206" s="6" t="s">
        <v>208</v>
      </c>
      <c r="I206" s="7" t="s">
        <v>226</v>
      </c>
      <c r="J206" s="7" t="s">
        <v>455</v>
      </c>
      <c r="K206" s="7"/>
      <c r="L206" s="7" t="s">
        <v>216</v>
      </c>
      <c r="M206" s="24"/>
      <c r="N206" s="21">
        <v>9500</v>
      </c>
      <c r="O206" s="52">
        <f>Table_132[[#This Row],[Crédito]]-Table_132[[#This Row],[Débito]]+O205</f>
        <v>0</v>
      </c>
    </row>
    <row r="207" spans="1:15" ht="15.75" customHeight="1" x14ac:dyDescent="0.25">
      <c r="A207" s="9">
        <v>205</v>
      </c>
      <c r="B207" s="12" t="s">
        <v>234</v>
      </c>
      <c r="C207" s="79">
        <v>554439000039504</v>
      </c>
      <c r="D207" s="6">
        <v>25</v>
      </c>
      <c r="E207" s="6" t="s">
        <v>20</v>
      </c>
      <c r="F207" s="6">
        <v>2024</v>
      </c>
      <c r="G207" s="6"/>
      <c r="H207" s="6" t="s">
        <v>214</v>
      </c>
      <c r="I207" s="7" t="s">
        <v>180</v>
      </c>
      <c r="J207" s="7" t="s">
        <v>237</v>
      </c>
      <c r="K207" s="17"/>
      <c r="L207" s="6" t="s">
        <v>181</v>
      </c>
      <c r="M207" s="26"/>
      <c r="N207" s="21">
        <v>653.6</v>
      </c>
      <c r="O207" s="52">
        <f>Table_132[[#This Row],[Crédito]]-Table_132[[#This Row],[Débito]]+O206</f>
        <v>-653.6</v>
      </c>
    </row>
    <row r="208" spans="1:15" ht="15.75" customHeight="1" x14ac:dyDescent="0.25">
      <c r="A208" s="9">
        <v>206</v>
      </c>
      <c r="B208" s="12" t="s">
        <v>523</v>
      </c>
      <c r="C208" s="78">
        <v>9903</v>
      </c>
      <c r="D208" s="6">
        <v>25</v>
      </c>
      <c r="E208" s="6" t="s">
        <v>20</v>
      </c>
      <c r="F208" s="6">
        <v>2024</v>
      </c>
      <c r="G208" s="6"/>
      <c r="H208" s="6" t="s">
        <v>217</v>
      </c>
      <c r="I208" s="7" t="s">
        <v>180</v>
      </c>
      <c r="J208" s="7" t="s">
        <v>237</v>
      </c>
      <c r="K208" s="7" t="s">
        <v>244</v>
      </c>
      <c r="L208" s="6" t="s">
        <v>181</v>
      </c>
      <c r="M208" s="57">
        <v>653.6</v>
      </c>
      <c r="N208" s="21"/>
      <c r="O208" s="101">
        <f>Table_132[[#This Row],[Crédito]]-Table_132[[#This Row],[Débito]]+O207</f>
        <v>0</v>
      </c>
    </row>
    <row r="209" spans="1:17" ht="15.75" customHeight="1" x14ac:dyDescent="0.25">
      <c r="A209" s="9">
        <v>207</v>
      </c>
      <c r="B209" s="12" t="s">
        <v>224</v>
      </c>
      <c r="C209" s="82">
        <v>70701</v>
      </c>
      <c r="D209" s="6">
        <v>1</v>
      </c>
      <c r="E209" s="6" t="s">
        <v>21</v>
      </c>
      <c r="F209" s="6">
        <v>2024</v>
      </c>
      <c r="G209" s="6"/>
      <c r="H209" s="6" t="s">
        <v>208</v>
      </c>
      <c r="I209" s="7" t="s">
        <v>226</v>
      </c>
      <c r="J209" s="7" t="s">
        <v>475</v>
      </c>
      <c r="K209" s="17"/>
      <c r="L209" s="7" t="s">
        <v>216</v>
      </c>
      <c r="M209" s="26"/>
      <c r="N209" s="21">
        <v>13746.29</v>
      </c>
      <c r="O209" s="52">
        <f>Table_132[[#This Row],[Crédito]]-Table_132[[#This Row],[Débito]]+O208</f>
        <v>-13746.29</v>
      </c>
    </row>
    <row r="210" spans="1:17" ht="15.75" customHeight="1" x14ac:dyDescent="0.25">
      <c r="A210" s="9">
        <v>208</v>
      </c>
      <c r="B210" s="12" t="s">
        <v>523</v>
      </c>
      <c r="C210" s="78">
        <v>9903</v>
      </c>
      <c r="D210" s="6">
        <v>1</v>
      </c>
      <c r="E210" s="6" t="s">
        <v>21</v>
      </c>
      <c r="F210" s="6">
        <v>2024</v>
      </c>
      <c r="G210" s="6"/>
      <c r="H210" s="6" t="s">
        <v>217</v>
      </c>
      <c r="I210" s="7" t="s">
        <v>180</v>
      </c>
      <c r="J210" s="7" t="s">
        <v>237</v>
      </c>
      <c r="K210" s="7" t="s">
        <v>245</v>
      </c>
      <c r="L210" s="6" t="s">
        <v>181</v>
      </c>
      <c r="M210" s="57">
        <v>480.15</v>
      </c>
      <c r="N210" s="21"/>
      <c r="O210" s="52">
        <f>Table_132[[#This Row],[Crédito]]-Table_132[[#This Row],[Débito]]+O209</f>
        <v>-13266.140000000001</v>
      </c>
    </row>
    <row r="211" spans="1:17" ht="15.75" customHeight="1" x14ac:dyDescent="0.25">
      <c r="A211" s="9">
        <v>209</v>
      </c>
      <c r="B211" s="12" t="s">
        <v>525</v>
      </c>
      <c r="C211" s="78">
        <v>98</v>
      </c>
      <c r="D211" s="6">
        <v>1</v>
      </c>
      <c r="E211" s="6" t="s">
        <v>21</v>
      </c>
      <c r="F211" s="6">
        <v>2024</v>
      </c>
      <c r="G211" s="6"/>
      <c r="H211" s="6" t="s">
        <v>217</v>
      </c>
      <c r="I211" s="7" t="s">
        <v>180</v>
      </c>
      <c r="J211" s="7" t="s">
        <v>237</v>
      </c>
      <c r="K211" s="7" t="s">
        <v>244</v>
      </c>
      <c r="L211" s="6" t="s">
        <v>181</v>
      </c>
      <c r="M211" s="57">
        <v>13500</v>
      </c>
      <c r="N211" s="21"/>
      <c r="O211" s="52">
        <f>Table_132[[#This Row],[Crédito]]-Table_132[[#This Row],[Débito]]+O210</f>
        <v>233.85999999999876</v>
      </c>
    </row>
    <row r="212" spans="1:17" ht="15.75" customHeight="1" x14ac:dyDescent="0.25">
      <c r="A212" s="9">
        <v>210</v>
      </c>
      <c r="B212" s="12" t="s">
        <v>522</v>
      </c>
      <c r="C212" s="82">
        <v>9903</v>
      </c>
      <c r="D212" s="6">
        <v>1</v>
      </c>
      <c r="E212" s="6" t="s">
        <v>21</v>
      </c>
      <c r="F212" s="6">
        <v>2024</v>
      </c>
      <c r="G212" s="6"/>
      <c r="H212" s="6" t="s">
        <v>213</v>
      </c>
      <c r="I212" s="7" t="s">
        <v>16</v>
      </c>
      <c r="J212" s="7" t="s">
        <v>207</v>
      </c>
      <c r="K212" s="7" t="s">
        <v>245</v>
      </c>
      <c r="L212" s="6" t="s">
        <v>162</v>
      </c>
      <c r="M212" s="24"/>
      <c r="N212" s="47" t="s">
        <v>249</v>
      </c>
      <c r="O212" s="52">
        <v>0</v>
      </c>
    </row>
    <row r="213" spans="1:17" ht="15.75" customHeight="1" x14ac:dyDescent="0.25">
      <c r="A213" s="9">
        <v>211</v>
      </c>
      <c r="B213" s="12" t="s">
        <v>525</v>
      </c>
      <c r="C213" s="80">
        <v>400919362508</v>
      </c>
      <c r="D213" s="6">
        <v>1</v>
      </c>
      <c r="E213" s="6" t="s">
        <v>21</v>
      </c>
      <c r="F213" s="6">
        <v>2024</v>
      </c>
      <c r="G213" s="6"/>
      <c r="H213" s="6" t="s">
        <v>217</v>
      </c>
      <c r="I213" s="7" t="s">
        <v>180</v>
      </c>
      <c r="J213" s="7" t="s">
        <v>237</v>
      </c>
      <c r="K213" s="7" t="s">
        <v>244</v>
      </c>
      <c r="L213" s="6" t="s">
        <v>181</v>
      </c>
      <c r="M213" s="57">
        <v>1116.18</v>
      </c>
      <c r="N213" s="21"/>
      <c r="O213" s="52">
        <f>Table_132[[#This Row],[Crédito]]-Table_132[[#This Row],[Débito]]+O212</f>
        <v>1116.18</v>
      </c>
    </row>
    <row r="214" spans="1:17" ht="15.75" customHeight="1" x14ac:dyDescent="0.25">
      <c r="A214" s="9">
        <v>212</v>
      </c>
      <c r="B214" s="12" t="s">
        <v>526</v>
      </c>
      <c r="C214" s="79">
        <v>2000941807440</v>
      </c>
      <c r="D214" s="6">
        <v>2</v>
      </c>
      <c r="E214" s="6" t="s">
        <v>21</v>
      </c>
      <c r="F214" s="6">
        <v>2024</v>
      </c>
      <c r="G214" s="6"/>
      <c r="H214" s="6" t="s">
        <v>213</v>
      </c>
      <c r="I214" s="7" t="s">
        <v>16</v>
      </c>
      <c r="J214" s="7" t="s">
        <v>207</v>
      </c>
      <c r="K214" s="7" t="s">
        <v>244</v>
      </c>
      <c r="L214" s="6" t="s">
        <v>162</v>
      </c>
      <c r="M214" s="24"/>
      <c r="N214" s="21">
        <v>18000</v>
      </c>
      <c r="O214" s="52">
        <f>Table_132[[#This Row],[Crédito]]-Table_132[[#This Row],[Débito]]+O213</f>
        <v>-16883.82</v>
      </c>
      <c r="Q214" s="95"/>
    </row>
    <row r="215" spans="1:17" ht="15.75" customHeight="1" x14ac:dyDescent="0.25">
      <c r="A215" s="9">
        <v>213</v>
      </c>
      <c r="B215" s="12" t="s">
        <v>523</v>
      </c>
      <c r="C215" s="78">
        <v>9903</v>
      </c>
      <c r="D215" s="6">
        <v>2</v>
      </c>
      <c r="E215" s="6" t="s">
        <v>21</v>
      </c>
      <c r="F215" s="6">
        <v>2024</v>
      </c>
      <c r="G215" s="6"/>
      <c r="H215" s="6" t="s">
        <v>217</v>
      </c>
      <c r="I215" s="7" t="s">
        <v>180</v>
      </c>
      <c r="J215" s="7" t="s">
        <v>237</v>
      </c>
      <c r="K215" s="7" t="s">
        <v>245</v>
      </c>
      <c r="L215" s="6" t="s">
        <v>181</v>
      </c>
      <c r="M215" s="57">
        <v>233.86</v>
      </c>
      <c r="N215" s="21"/>
      <c r="O215" s="52">
        <f>Table_132[[#This Row],[Crédito]]-Table_132[[#This Row],[Débito]]+O214</f>
        <v>-16649.96</v>
      </c>
    </row>
    <row r="216" spans="1:17" ht="15.75" customHeight="1" x14ac:dyDescent="0.25">
      <c r="A216" s="9">
        <v>214</v>
      </c>
      <c r="B216" s="12" t="s">
        <v>525</v>
      </c>
      <c r="C216" s="78">
        <v>98</v>
      </c>
      <c r="D216" s="6">
        <v>2</v>
      </c>
      <c r="E216" s="6" t="s">
        <v>21</v>
      </c>
      <c r="F216" s="6">
        <v>2024</v>
      </c>
      <c r="G216" s="6"/>
      <c r="H216" s="6" t="s">
        <v>217</v>
      </c>
      <c r="I216" s="7" t="s">
        <v>180</v>
      </c>
      <c r="J216" s="7" t="s">
        <v>237</v>
      </c>
      <c r="K216" s="7" t="s">
        <v>244</v>
      </c>
      <c r="L216" s="6" t="s">
        <v>181</v>
      </c>
      <c r="M216" s="57">
        <v>17000</v>
      </c>
      <c r="N216" s="21"/>
      <c r="O216" s="52">
        <f>Table_132[[#This Row],[Crédito]]-Table_132[[#This Row],[Débito]]+O215</f>
        <v>350.04000000000087</v>
      </c>
    </row>
    <row r="217" spans="1:17" ht="15.75" customHeight="1" x14ac:dyDescent="0.25">
      <c r="A217" s="9">
        <v>215</v>
      </c>
      <c r="B217" s="12" t="s">
        <v>522</v>
      </c>
      <c r="C217" s="78">
        <v>9903</v>
      </c>
      <c r="D217" s="6">
        <v>2</v>
      </c>
      <c r="E217" s="6" t="s">
        <v>21</v>
      </c>
      <c r="F217" s="6">
        <v>2024</v>
      </c>
      <c r="G217" s="6"/>
      <c r="H217" s="6" t="s">
        <v>213</v>
      </c>
      <c r="I217" s="7" t="s">
        <v>16</v>
      </c>
      <c r="J217" s="7" t="s">
        <v>207</v>
      </c>
      <c r="K217" s="7" t="s">
        <v>245</v>
      </c>
      <c r="L217" s="6" t="s">
        <v>162</v>
      </c>
      <c r="M217" s="20"/>
      <c r="N217" s="21">
        <v>350.04</v>
      </c>
      <c r="O217" s="52">
        <f>Table_132[[#This Row],[Crédito]]-Table_132[[#This Row],[Débito]]+O216</f>
        <v>8.5265128291212022E-13</v>
      </c>
    </row>
    <row r="218" spans="1:17" ht="15.75" customHeight="1" x14ac:dyDescent="0.25">
      <c r="A218" s="9">
        <v>216</v>
      </c>
      <c r="B218" s="12" t="s">
        <v>525</v>
      </c>
      <c r="C218" s="80">
        <v>400919362508</v>
      </c>
      <c r="D218" s="6">
        <v>2</v>
      </c>
      <c r="E218" s="6" t="s">
        <v>21</v>
      </c>
      <c r="F218" s="6">
        <v>2024</v>
      </c>
      <c r="G218" s="6"/>
      <c r="H218" s="6" t="s">
        <v>217</v>
      </c>
      <c r="I218" s="7" t="s">
        <v>180</v>
      </c>
      <c r="J218" s="7" t="s">
        <v>237</v>
      </c>
      <c r="K218" s="7" t="s">
        <v>244</v>
      </c>
      <c r="L218" s="6" t="s">
        <v>181</v>
      </c>
      <c r="M218" s="57">
        <v>1411</v>
      </c>
      <c r="N218" s="21"/>
      <c r="O218" s="52">
        <f>Table_132[[#This Row],[Crédito]]-Table_132[[#This Row],[Débito]]+O217</f>
        <v>1411.0000000000009</v>
      </c>
    </row>
    <row r="219" spans="1:17" ht="15.75" customHeight="1" x14ac:dyDescent="0.25">
      <c r="A219" s="9">
        <v>217</v>
      </c>
      <c r="B219" s="12" t="s">
        <v>522</v>
      </c>
      <c r="C219" s="78">
        <v>9903</v>
      </c>
      <c r="D219" s="6">
        <v>3</v>
      </c>
      <c r="E219" s="6" t="s">
        <v>21</v>
      </c>
      <c r="F219" s="6">
        <v>2024</v>
      </c>
      <c r="G219" s="6"/>
      <c r="H219" s="6" t="s">
        <v>213</v>
      </c>
      <c r="I219" s="7" t="s">
        <v>16</v>
      </c>
      <c r="J219" s="7" t="s">
        <v>207</v>
      </c>
      <c r="K219" s="7" t="s">
        <v>245</v>
      </c>
      <c r="L219" s="6" t="s">
        <v>162</v>
      </c>
      <c r="M219" s="26"/>
      <c r="N219" s="21">
        <v>1411</v>
      </c>
      <c r="O219" s="52">
        <f>Table_132[[#This Row],[Crédito]]-Table_132[[#This Row],[Débito]]+O218</f>
        <v>0</v>
      </c>
    </row>
    <row r="220" spans="1:17" ht="15.75" customHeight="1" x14ac:dyDescent="0.25">
      <c r="A220" s="9">
        <v>218</v>
      </c>
      <c r="B220" s="12" t="s">
        <v>223</v>
      </c>
      <c r="C220" s="79">
        <v>871871200804478</v>
      </c>
      <c r="D220" s="6">
        <v>5</v>
      </c>
      <c r="E220" s="6" t="s">
        <v>21</v>
      </c>
      <c r="F220" s="6">
        <v>2024</v>
      </c>
      <c r="G220" s="6"/>
      <c r="H220" s="6" t="s">
        <v>213</v>
      </c>
      <c r="I220" s="7" t="s">
        <v>16</v>
      </c>
      <c r="J220" s="7" t="s">
        <v>207</v>
      </c>
      <c r="K220" s="17"/>
      <c r="L220" s="6" t="s">
        <v>162</v>
      </c>
      <c r="M220" s="26"/>
      <c r="N220" s="21">
        <v>36</v>
      </c>
      <c r="O220" s="52">
        <f>Table_132[[#This Row],[Crédito]]-Table_132[[#This Row],[Débito]]+O219</f>
        <v>-36</v>
      </c>
    </row>
    <row r="221" spans="1:17" ht="15.75" customHeight="1" x14ac:dyDescent="0.25">
      <c r="A221" s="9">
        <v>219</v>
      </c>
      <c r="B221" s="12" t="s">
        <v>523</v>
      </c>
      <c r="C221" s="78">
        <v>9903</v>
      </c>
      <c r="D221" s="6">
        <v>5</v>
      </c>
      <c r="E221" s="6" t="s">
        <v>21</v>
      </c>
      <c r="F221" s="6">
        <v>2024</v>
      </c>
      <c r="G221" s="6"/>
      <c r="H221" s="6" t="s">
        <v>217</v>
      </c>
      <c r="I221" s="7" t="s">
        <v>180</v>
      </c>
      <c r="J221" s="7" t="s">
        <v>237</v>
      </c>
      <c r="K221" s="7" t="s">
        <v>245</v>
      </c>
      <c r="L221" s="6" t="s">
        <v>181</v>
      </c>
      <c r="M221" s="169">
        <v>36</v>
      </c>
      <c r="N221" s="21"/>
      <c r="O221" s="52">
        <f>Table_132[[#This Row],[Crédito]]-Table_132[[#This Row],[Débito]]+O220</f>
        <v>0</v>
      </c>
    </row>
    <row r="222" spans="1:17" ht="15.75" customHeight="1" x14ac:dyDescent="0.25">
      <c r="A222" s="9">
        <v>220</v>
      </c>
      <c r="B222" s="12" t="s">
        <v>224</v>
      </c>
      <c r="C222" s="78">
        <v>71001</v>
      </c>
      <c r="D222" s="6">
        <v>10</v>
      </c>
      <c r="E222" s="6" t="s">
        <v>21</v>
      </c>
      <c r="F222" s="6">
        <v>2024</v>
      </c>
      <c r="G222" s="6"/>
      <c r="H222" s="6" t="s">
        <v>215</v>
      </c>
      <c r="I222" s="7" t="s">
        <v>19</v>
      </c>
      <c r="J222" s="7" t="s">
        <v>296</v>
      </c>
      <c r="K222" s="17"/>
      <c r="L222" s="6" t="s">
        <v>170</v>
      </c>
      <c r="M222" s="8"/>
      <c r="N222" s="21">
        <v>450</v>
      </c>
      <c r="O222" s="52">
        <f>Table_132[[#This Row],[Crédito]]-Table_132[[#This Row],[Débito]]+O221</f>
        <v>-450</v>
      </c>
    </row>
    <row r="223" spans="1:17" ht="15.75" customHeight="1" x14ac:dyDescent="0.25">
      <c r="A223" s="9">
        <v>221</v>
      </c>
      <c r="B223" s="12" t="s">
        <v>523</v>
      </c>
      <c r="C223" s="78">
        <v>9903</v>
      </c>
      <c r="D223" s="6">
        <v>10</v>
      </c>
      <c r="E223" s="6" t="s">
        <v>21</v>
      </c>
      <c r="F223" s="6">
        <v>2024</v>
      </c>
      <c r="G223" s="6"/>
      <c r="H223" s="6" t="s">
        <v>217</v>
      </c>
      <c r="I223" s="7" t="s">
        <v>180</v>
      </c>
      <c r="J223" s="7" t="s">
        <v>237</v>
      </c>
      <c r="K223" s="7" t="s">
        <v>245</v>
      </c>
      <c r="L223" s="6" t="s">
        <v>181</v>
      </c>
      <c r="M223" s="169">
        <v>450</v>
      </c>
      <c r="N223" s="21"/>
      <c r="O223" s="52">
        <f>Table_132[[#This Row],[Crédito]]-Table_132[[#This Row],[Débito]]+O222</f>
        <v>0</v>
      </c>
    </row>
    <row r="224" spans="1:17" ht="15.75" customHeight="1" x14ac:dyDescent="0.25">
      <c r="A224" s="9">
        <v>222</v>
      </c>
      <c r="B224" s="12" t="s">
        <v>309</v>
      </c>
      <c r="C224" s="78">
        <v>600021</v>
      </c>
      <c r="D224" s="6">
        <v>12</v>
      </c>
      <c r="E224" s="6" t="s">
        <v>21</v>
      </c>
      <c r="F224" s="6">
        <v>2024</v>
      </c>
      <c r="G224" s="6"/>
      <c r="H224" s="6" t="s">
        <v>217</v>
      </c>
      <c r="I224" s="7" t="s">
        <v>180</v>
      </c>
      <c r="J224" s="7" t="s">
        <v>237</v>
      </c>
      <c r="K224" s="17" t="s">
        <v>202</v>
      </c>
      <c r="L224" s="6" t="s">
        <v>162</v>
      </c>
      <c r="M224" s="26">
        <v>420</v>
      </c>
      <c r="N224" s="21"/>
      <c r="O224" s="52">
        <f>Table_132[[#This Row],[Crédito]]-Table_132[[#This Row],[Débito]]+O223</f>
        <v>420</v>
      </c>
    </row>
    <row r="225" spans="1:15" ht="15.75" customHeight="1" x14ac:dyDescent="0.25">
      <c r="A225" s="9">
        <v>223</v>
      </c>
      <c r="B225" s="12" t="s">
        <v>424</v>
      </c>
      <c r="C225" s="80">
        <v>554732000141920</v>
      </c>
      <c r="D225" s="6">
        <v>12</v>
      </c>
      <c r="E225" s="6" t="s">
        <v>21</v>
      </c>
      <c r="F225" s="6">
        <v>2024</v>
      </c>
      <c r="G225" s="6"/>
      <c r="H225" s="6" t="s">
        <v>214</v>
      </c>
      <c r="I225" s="10" t="s">
        <v>171</v>
      </c>
      <c r="J225" s="7" t="s">
        <v>272</v>
      </c>
      <c r="K225" s="7"/>
      <c r="L225" s="6" t="s">
        <v>172</v>
      </c>
      <c r="M225" s="26"/>
      <c r="N225" s="21">
        <v>2033.96</v>
      </c>
      <c r="O225" s="52">
        <f>Table_132[[#This Row],[Crédito]]-Table_132[[#This Row],[Débito]]+O224</f>
        <v>-1613.96</v>
      </c>
    </row>
    <row r="226" spans="1:15" ht="15.75" customHeight="1" x14ac:dyDescent="0.25">
      <c r="A226" s="9">
        <v>224</v>
      </c>
      <c r="B226" s="12" t="s">
        <v>424</v>
      </c>
      <c r="C226" s="80">
        <v>555110000023966</v>
      </c>
      <c r="D226" s="6">
        <v>12</v>
      </c>
      <c r="E226" s="6" t="s">
        <v>21</v>
      </c>
      <c r="F226" s="6">
        <v>2024</v>
      </c>
      <c r="G226" s="6"/>
      <c r="H226" s="6" t="s">
        <v>214</v>
      </c>
      <c r="I226" s="85" t="s">
        <v>190</v>
      </c>
      <c r="J226" s="7" t="s">
        <v>284</v>
      </c>
      <c r="K226" s="17"/>
      <c r="L226" s="6" t="s">
        <v>191</v>
      </c>
      <c r="M226" s="26"/>
      <c r="N226" s="21">
        <v>345</v>
      </c>
      <c r="O226" s="52">
        <f>Table_132[[#This Row],[Crédito]]-Table_132[[#This Row],[Débito]]+O225</f>
        <v>-1958.96</v>
      </c>
    </row>
    <row r="227" spans="1:15" ht="15.75" customHeight="1" x14ac:dyDescent="0.25">
      <c r="A227" s="9">
        <v>225</v>
      </c>
      <c r="B227" s="12" t="s">
        <v>424</v>
      </c>
      <c r="C227" s="80">
        <v>557068000040929</v>
      </c>
      <c r="D227" s="6">
        <v>12</v>
      </c>
      <c r="E227" s="6" t="s">
        <v>21</v>
      </c>
      <c r="F227" s="6">
        <v>2024</v>
      </c>
      <c r="G227" s="6"/>
      <c r="H227" s="6" t="s">
        <v>214</v>
      </c>
      <c r="I227" s="10" t="s">
        <v>297</v>
      </c>
      <c r="J227" s="7" t="s">
        <v>284</v>
      </c>
      <c r="K227" s="17"/>
      <c r="L227" s="6" t="s">
        <v>166</v>
      </c>
      <c r="M227" s="26"/>
      <c r="N227" s="21">
        <v>420</v>
      </c>
      <c r="O227" s="52">
        <f>Table_132[[#This Row],[Crédito]]-Table_132[[#This Row],[Débito]]+O226</f>
        <v>-2378.96</v>
      </c>
    </row>
    <row r="228" spans="1:15" ht="15.75" customHeight="1" x14ac:dyDescent="0.25">
      <c r="A228" s="9">
        <v>226</v>
      </c>
      <c r="B228" s="12" t="s">
        <v>424</v>
      </c>
      <c r="C228" s="78">
        <v>71201</v>
      </c>
      <c r="D228" s="6">
        <v>12</v>
      </c>
      <c r="E228" s="6" t="s">
        <v>21</v>
      </c>
      <c r="F228" s="6">
        <v>2024</v>
      </c>
      <c r="G228" s="6"/>
      <c r="H228" s="6" t="s">
        <v>228</v>
      </c>
      <c r="I228" s="33" t="s">
        <v>298</v>
      </c>
      <c r="J228" s="7" t="s">
        <v>284</v>
      </c>
      <c r="K228" s="17"/>
      <c r="L228" s="6" t="s">
        <v>348</v>
      </c>
      <c r="M228" s="26"/>
      <c r="N228" s="21">
        <v>420</v>
      </c>
      <c r="O228" s="52">
        <f>Table_132[[#This Row],[Crédito]]-Table_132[[#This Row],[Débito]]+O227</f>
        <v>-2798.96</v>
      </c>
    </row>
    <row r="229" spans="1:15" ht="15.75" customHeight="1" x14ac:dyDescent="0.25">
      <c r="A229" s="9">
        <v>227</v>
      </c>
      <c r="B229" s="12" t="s">
        <v>424</v>
      </c>
      <c r="C229" s="78">
        <v>71202</v>
      </c>
      <c r="D229" s="6">
        <v>12</v>
      </c>
      <c r="E229" s="6" t="s">
        <v>21</v>
      </c>
      <c r="F229" s="6">
        <v>2024</v>
      </c>
      <c r="G229" s="6"/>
      <c r="H229" s="6" t="s">
        <v>228</v>
      </c>
      <c r="I229" s="33" t="s">
        <v>167</v>
      </c>
      <c r="J229" s="7" t="s">
        <v>272</v>
      </c>
      <c r="K229" s="17"/>
      <c r="L229" s="6" t="s">
        <v>168</v>
      </c>
      <c r="M229" s="26"/>
      <c r="N229" s="21">
        <v>2506.8000000000002</v>
      </c>
      <c r="O229" s="52">
        <f>Table_132[[#This Row],[Crédito]]-Table_132[[#This Row],[Débito]]+O228</f>
        <v>-5305.76</v>
      </c>
    </row>
    <row r="230" spans="1:15" ht="15.75" customHeight="1" x14ac:dyDescent="0.25">
      <c r="A230" s="9">
        <v>228</v>
      </c>
      <c r="B230" s="12" t="s">
        <v>424</v>
      </c>
      <c r="C230" s="78">
        <v>71203</v>
      </c>
      <c r="D230" s="6">
        <v>12</v>
      </c>
      <c r="E230" s="6" t="s">
        <v>21</v>
      </c>
      <c r="F230" s="6">
        <v>2024</v>
      </c>
      <c r="G230" s="6"/>
      <c r="H230" s="6" t="s">
        <v>228</v>
      </c>
      <c r="I230" s="33" t="s">
        <v>299</v>
      </c>
      <c r="J230" s="7" t="s">
        <v>273</v>
      </c>
      <c r="K230" s="17"/>
      <c r="L230" s="6" t="s">
        <v>349</v>
      </c>
      <c r="M230" s="26"/>
      <c r="N230" s="21">
        <v>420</v>
      </c>
      <c r="O230" s="52">
        <f>Table_132[[#This Row],[Crédito]]-Table_132[[#This Row],[Débito]]+O229</f>
        <v>-5725.76</v>
      </c>
    </row>
    <row r="231" spans="1:15" ht="15.75" customHeight="1" x14ac:dyDescent="0.25">
      <c r="A231" s="9">
        <v>229</v>
      </c>
      <c r="B231" s="12" t="s">
        <v>523</v>
      </c>
      <c r="C231" s="78">
        <v>9903</v>
      </c>
      <c r="D231" s="6">
        <v>12</v>
      </c>
      <c r="E231" s="6" t="s">
        <v>21</v>
      </c>
      <c r="F231" s="6">
        <v>2024</v>
      </c>
      <c r="G231" s="6"/>
      <c r="H231" s="6" t="s">
        <v>217</v>
      </c>
      <c r="I231" s="7" t="s">
        <v>180</v>
      </c>
      <c r="J231" s="7" t="s">
        <v>237</v>
      </c>
      <c r="K231" s="7" t="s">
        <v>245</v>
      </c>
      <c r="L231" s="6" t="s">
        <v>181</v>
      </c>
      <c r="M231" s="169">
        <v>1275.1600000000001</v>
      </c>
      <c r="N231" s="21"/>
      <c r="O231" s="52">
        <f>Table_132[[#This Row],[Crédito]]-Table_132[[#This Row],[Débito]]+O230</f>
        <v>-4450.6000000000004</v>
      </c>
    </row>
    <row r="232" spans="1:15" ht="15.75" customHeight="1" x14ac:dyDescent="0.25">
      <c r="A232" s="9">
        <v>230</v>
      </c>
      <c r="B232" s="12" t="s">
        <v>525</v>
      </c>
      <c r="C232" s="78">
        <v>98</v>
      </c>
      <c r="D232" s="6">
        <v>12</v>
      </c>
      <c r="E232" s="6" t="s">
        <v>21</v>
      </c>
      <c r="F232" s="6">
        <v>2024</v>
      </c>
      <c r="G232" s="6"/>
      <c r="H232" s="6" t="s">
        <v>217</v>
      </c>
      <c r="I232" s="7" t="s">
        <v>180</v>
      </c>
      <c r="J232" s="7" t="s">
        <v>237</v>
      </c>
      <c r="K232" s="7" t="s">
        <v>244</v>
      </c>
      <c r="L232" s="6" t="s">
        <v>162</v>
      </c>
      <c r="M232" s="169">
        <v>4500</v>
      </c>
      <c r="N232" s="21"/>
      <c r="O232" s="52">
        <f>Table_132[[#This Row],[Crédito]]-Table_132[[#This Row],[Débito]]+O231</f>
        <v>49.399999999999636</v>
      </c>
    </row>
    <row r="233" spans="1:15" ht="15.75" customHeight="1" x14ac:dyDescent="0.25">
      <c r="A233" s="9">
        <v>231</v>
      </c>
      <c r="B233" s="12" t="s">
        <v>522</v>
      </c>
      <c r="C233" s="78">
        <v>9903</v>
      </c>
      <c r="D233" s="6">
        <v>12</v>
      </c>
      <c r="E233" s="6" t="s">
        <v>21</v>
      </c>
      <c r="F233" s="6">
        <v>2024</v>
      </c>
      <c r="G233" s="6"/>
      <c r="H233" s="6" t="s">
        <v>213</v>
      </c>
      <c r="I233" s="7" t="s">
        <v>16</v>
      </c>
      <c r="J233" s="7" t="s">
        <v>207</v>
      </c>
      <c r="K233" s="7" t="s">
        <v>245</v>
      </c>
      <c r="L233" s="6" t="s">
        <v>162</v>
      </c>
      <c r="M233" s="26"/>
      <c r="N233" s="21">
        <v>49.4</v>
      </c>
      <c r="O233" s="52">
        <f>Table_132[[#This Row],[Crédito]]-Table_132[[#This Row],[Débito]]+O232</f>
        <v>-3.6237679523765109E-13</v>
      </c>
    </row>
    <row r="234" spans="1:15" ht="15.75" customHeight="1" x14ac:dyDescent="0.25">
      <c r="A234" s="9">
        <v>232</v>
      </c>
      <c r="B234" s="12" t="s">
        <v>525</v>
      </c>
      <c r="C234" s="80">
        <v>400919362508</v>
      </c>
      <c r="D234" s="6">
        <v>12</v>
      </c>
      <c r="E234" s="6" t="s">
        <v>21</v>
      </c>
      <c r="F234" s="6">
        <v>2024</v>
      </c>
      <c r="G234" s="6"/>
      <c r="H234" s="6" t="s">
        <v>214</v>
      </c>
      <c r="I234" s="7" t="s">
        <v>180</v>
      </c>
      <c r="J234" s="10" t="s">
        <v>237</v>
      </c>
      <c r="K234" s="7" t="s">
        <v>244</v>
      </c>
      <c r="L234" s="6" t="s">
        <v>181</v>
      </c>
      <c r="M234" s="169">
        <v>397.08</v>
      </c>
      <c r="N234" s="21"/>
      <c r="O234" s="52">
        <f>Table_132[[#This Row],[Crédito]]-Table_132[[#This Row],[Débito]]+O233</f>
        <v>397.07999999999964</v>
      </c>
    </row>
    <row r="235" spans="1:15" ht="15.75" customHeight="1" x14ac:dyDescent="0.25">
      <c r="A235" s="9">
        <v>233</v>
      </c>
      <c r="B235" s="12" t="s">
        <v>230</v>
      </c>
      <c r="C235" s="78">
        <v>71501</v>
      </c>
      <c r="D235" s="6">
        <v>15</v>
      </c>
      <c r="E235" s="6" t="s">
        <v>21</v>
      </c>
      <c r="F235" s="6">
        <v>2024</v>
      </c>
      <c r="G235" s="6"/>
      <c r="H235" s="6" t="s">
        <v>248</v>
      </c>
      <c r="I235" s="7" t="s">
        <v>250</v>
      </c>
      <c r="J235" s="7" t="s">
        <v>205</v>
      </c>
      <c r="K235" s="17"/>
      <c r="L235" s="6" t="s">
        <v>306</v>
      </c>
      <c r="M235" s="24"/>
      <c r="N235" s="21">
        <v>1786.97</v>
      </c>
      <c r="O235" s="52">
        <f>Table_132[[#This Row],[Crédito]]-Table_132[[#This Row],[Débito]]+O234</f>
        <v>-1389.8900000000003</v>
      </c>
    </row>
    <row r="236" spans="1:15" ht="15.75" customHeight="1" x14ac:dyDescent="0.25">
      <c r="A236" s="9">
        <v>234</v>
      </c>
      <c r="B236" s="12" t="s">
        <v>523</v>
      </c>
      <c r="C236" s="78">
        <v>9903</v>
      </c>
      <c r="D236" s="6">
        <v>15</v>
      </c>
      <c r="E236" s="6" t="s">
        <v>21</v>
      </c>
      <c r="F236" s="6">
        <v>2024</v>
      </c>
      <c r="G236" s="6"/>
      <c r="H236" s="6" t="s">
        <v>217</v>
      </c>
      <c r="I236" s="7" t="s">
        <v>180</v>
      </c>
      <c r="J236" s="7" t="s">
        <v>237</v>
      </c>
      <c r="K236" s="7" t="s">
        <v>245</v>
      </c>
      <c r="L236" s="6" t="s">
        <v>181</v>
      </c>
      <c r="M236" s="57">
        <v>49.4</v>
      </c>
      <c r="N236" s="21"/>
      <c r="O236" s="52">
        <f>Table_132[[#This Row],[Crédito]]-Table_132[[#This Row],[Débito]]+O235</f>
        <v>-1340.4900000000002</v>
      </c>
    </row>
    <row r="237" spans="1:15" ht="15.75" customHeight="1" x14ac:dyDescent="0.25">
      <c r="A237" s="9">
        <v>235</v>
      </c>
      <c r="B237" s="12" t="s">
        <v>525</v>
      </c>
      <c r="C237" s="78">
        <v>98</v>
      </c>
      <c r="D237" s="6">
        <v>15</v>
      </c>
      <c r="E237" s="6" t="s">
        <v>21</v>
      </c>
      <c r="F237" s="6">
        <v>2024</v>
      </c>
      <c r="G237" s="6"/>
      <c r="H237" s="6" t="s">
        <v>217</v>
      </c>
      <c r="I237" s="7" t="s">
        <v>180</v>
      </c>
      <c r="J237" s="7" t="s">
        <v>237</v>
      </c>
      <c r="K237" s="7" t="s">
        <v>244</v>
      </c>
      <c r="L237" s="6" t="s">
        <v>181</v>
      </c>
      <c r="M237" s="57">
        <v>1500</v>
      </c>
      <c r="N237" s="21"/>
      <c r="O237" s="52">
        <f>Table_132[[#This Row],[Crédito]]-Table_132[[#This Row],[Débito]]+O236</f>
        <v>159.50999999999976</v>
      </c>
    </row>
    <row r="238" spans="1:15" ht="15.75" customHeight="1" x14ac:dyDescent="0.25">
      <c r="A238" s="9">
        <v>236</v>
      </c>
      <c r="B238" s="12" t="s">
        <v>522</v>
      </c>
      <c r="C238" s="78">
        <v>9903</v>
      </c>
      <c r="D238" s="6">
        <v>15</v>
      </c>
      <c r="E238" s="6" t="s">
        <v>21</v>
      </c>
      <c r="F238" s="6">
        <v>2024</v>
      </c>
      <c r="G238" s="6"/>
      <c r="H238" s="6" t="s">
        <v>213</v>
      </c>
      <c r="I238" s="7" t="s">
        <v>16</v>
      </c>
      <c r="J238" s="7" t="s">
        <v>207</v>
      </c>
      <c r="K238" s="7" t="s">
        <v>245</v>
      </c>
      <c r="L238" s="6" t="s">
        <v>162</v>
      </c>
      <c r="M238" s="48">
        <v>0</v>
      </c>
      <c r="N238" s="21">
        <v>159.51</v>
      </c>
      <c r="O238" s="52">
        <f>Table_132[[#This Row],[Crédito]]-Table_132[[#This Row],[Débito]]+O237</f>
        <v>-2.2737367544323206E-13</v>
      </c>
    </row>
    <row r="239" spans="1:15" ht="15.75" customHeight="1" x14ac:dyDescent="0.25">
      <c r="A239" s="9">
        <v>237</v>
      </c>
      <c r="B239" s="12" t="s">
        <v>161</v>
      </c>
      <c r="C239" s="80">
        <v>341512622</v>
      </c>
      <c r="D239" s="6">
        <v>16</v>
      </c>
      <c r="E239" s="6" t="s">
        <v>21</v>
      </c>
      <c r="F239" s="6">
        <v>2024</v>
      </c>
      <c r="G239" s="6"/>
      <c r="H239" s="6" t="s">
        <v>228</v>
      </c>
      <c r="I239" s="7" t="s">
        <v>243</v>
      </c>
      <c r="J239" s="7" t="s">
        <v>220</v>
      </c>
      <c r="K239" s="17"/>
      <c r="L239" s="6" t="s">
        <v>211</v>
      </c>
      <c r="M239" s="20">
        <v>4080</v>
      </c>
      <c r="N239" s="21"/>
      <c r="O239" s="52">
        <f>Table_132[[#This Row],[Crédito]]-Table_132[[#This Row],[Débito]]+O238</f>
        <v>4080</v>
      </c>
    </row>
    <row r="240" spans="1:15" ht="15.75" customHeight="1" x14ac:dyDescent="0.25">
      <c r="A240" s="9">
        <v>238</v>
      </c>
      <c r="B240" s="12" t="s">
        <v>525</v>
      </c>
      <c r="C240" s="80">
        <v>400919362508</v>
      </c>
      <c r="D240" s="6">
        <v>16</v>
      </c>
      <c r="E240" s="6" t="s">
        <v>21</v>
      </c>
      <c r="F240" s="6">
        <v>2024</v>
      </c>
      <c r="G240" s="6"/>
      <c r="H240" s="6" t="s">
        <v>217</v>
      </c>
      <c r="I240" s="7" t="s">
        <v>180</v>
      </c>
      <c r="J240" s="7" t="s">
        <v>237</v>
      </c>
      <c r="K240" s="7" t="s">
        <v>244</v>
      </c>
      <c r="L240" s="6" t="s">
        <v>181</v>
      </c>
      <c r="M240" s="57">
        <v>132.84</v>
      </c>
      <c r="N240" s="21"/>
      <c r="O240" s="52">
        <f>Table_132[[#This Row],[Crédito]]-Table_132[[#This Row],[Débito]]+O239</f>
        <v>4212.84</v>
      </c>
    </row>
    <row r="241" spans="1:15" ht="15.75" customHeight="1" x14ac:dyDescent="0.25">
      <c r="A241" s="9">
        <v>239</v>
      </c>
      <c r="B241" s="12" t="s">
        <v>424</v>
      </c>
      <c r="C241" s="80">
        <v>551335000015809</v>
      </c>
      <c r="D241" s="6">
        <v>16</v>
      </c>
      <c r="E241" s="6" t="s">
        <v>21</v>
      </c>
      <c r="F241" s="6">
        <v>2024</v>
      </c>
      <c r="G241" s="6"/>
      <c r="H241" s="6" t="s">
        <v>214</v>
      </c>
      <c r="I241" s="88" t="s">
        <v>256</v>
      </c>
      <c r="J241" s="7" t="s">
        <v>273</v>
      </c>
      <c r="K241" s="17"/>
      <c r="L241" s="6" t="s">
        <v>350</v>
      </c>
      <c r="M241" s="24"/>
      <c r="N241" s="21">
        <v>420</v>
      </c>
      <c r="O241" s="52">
        <f>Table_132[[#This Row],[Crédito]]-Table_132[[#This Row],[Débito]]+O240</f>
        <v>3792.84</v>
      </c>
    </row>
    <row r="242" spans="1:15" ht="15.75" customHeight="1" x14ac:dyDescent="0.25">
      <c r="A242" s="9">
        <v>240</v>
      </c>
      <c r="B242" s="12" t="s">
        <v>522</v>
      </c>
      <c r="C242" s="78">
        <v>9903</v>
      </c>
      <c r="D242" s="6">
        <v>16</v>
      </c>
      <c r="E242" s="6" t="s">
        <v>21</v>
      </c>
      <c r="F242" s="6">
        <v>2024</v>
      </c>
      <c r="G242" s="6"/>
      <c r="H242" s="6" t="s">
        <v>213</v>
      </c>
      <c r="I242" s="7" t="s">
        <v>16</v>
      </c>
      <c r="J242" s="7" t="s">
        <v>207</v>
      </c>
      <c r="K242" s="7" t="s">
        <v>245</v>
      </c>
      <c r="L242" s="6" t="s">
        <v>162</v>
      </c>
      <c r="M242" s="24"/>
      <c r="N242" s="21">
        <v>3792.84</v>
      </c>
      <c r="O242" s="52">
        <f>Table_132[[#This Row],[Crédito]]-Table_132[[#This Row],[Débito]]+O241</f>
        <v>0</v>
      </c>
    </row>
    <row r="243" spans="1:15" ht="15.75" customHeight="1" x14ac:dyDescent="0.25">
      <c r="A243" s="9">
        <v>241</v>
      </c>
      <c r="B243" s="12" t="s">
        <v>234</v>
      </c>
      <c r="C243" s="79">
        <v>554439000039504</v>
      </c>
      <c r="D243" s="6">
        <v>17</v>
      </c>
      <c r="E243" s="6" t="s">
        <v>21</v>
      </c>
      <c r="F243" s="6">
        <v>2024</v>
      </c>
      <c r="G243" s="6"/>
      <c r="H243" s="6" t="s">
        <v>214</v>
      </c>
      <c r="I243" s="7" t="s">
        <v>180</v>
      </c>
      <c r="J243" s="7" t="s">
        <v>237</v>
      </c>
      <c r="K243" s="17"/>
      <c r="L243" s="6" t="s">
        <v>181</v>
      </c>
      <c r="M243" s="24"/>
      <c r="N243" s="21">
        <v>744.8</v>
      </c>
      <c r="O243" s="52">
        <f>Table_132[[#This Row],[Crédito]]-Table_132[[#This Row],[Débito]]+O242</f>
        <v>-744.8</v>
      </c>
    </row>
    <row r="244" spans="1:15" ht="15.75" customHeight="1" x14ac:dyDescent="0.25">
      <c r="A244" s="9">
        <v>242</v>
      </c>
      <c r="B244" s="12" t="s">
        <v>232</v>
      </c>
      <c r="C244" s="78">
        <v>71701</v>
      </c>
      <c r="D244" s="6">
        <v>17</v>
      </c>
      <c r="E244" s="6" t="s">
        <v>21</v>
      </c>
      <c r="F244" s="6">
        <v>2024</v>
      </c>
      <c r="G244" s="6"/>
      <c r="H244" s="6" t="s">
        <v>248</v>
      </c>
      <c r="I244" s="7" t="s">
        <v>183</v>
      </c>
      <c r="J244" s="7" t="s">
        <v>205</v>
      </c>
      <c r="K244" s="17"/>
      <c r="L244" s="6" t="s">
        <v>182</v>
      </c>
      <c r="M244" s="24"/>
      <c r="N244" s="21">
        <v>26.24</v>
      </c>
      <c r="O244" s="52">
        <f>Table_132[[#This Row],[Crédito]]-Table_132[[#This Row],[Débito]]+O243</f>
        <v>-771.04</v>
      </c>
    </row>
    <row r="245" spans="1:15" ht="15.75" customHeight="1" x14ac:dyDescent="0.25">
      <c r="A245" s="9">
        <v>243</v>
      </c>
      <c r="B245" s="12" t="s">
        <v>230</v>
      </c>
      <c r="C245" s="78">
        <v>71702</v>
      </c>
      <c r="D245" s="6">
        <v>17</v>
      </c>
      <c r="E245" s="6" t="s">
        <v>21</v>
      </c>
      <c r="F245" s="6">
        <v>2024</v>
      </c>
      <c r="G245" s="6"/>
      <c r="H245" s="6" t="s">
        <v>236</v>
      </c>
      <c r="I245" s="86" t="s">
        <v>255</v>
      </c>
      <c r="J245" s="7" t="s">
        <v>205</v>
      </c>
      <c r="K245" s="17"/>
      <c r="L245" s="6" t="s">
        <v>300</v>
      </c>
      <c r="M245" s="24"/>
      <c r="N245" s="21">
        <v>2203.35</v>
      </c>
      <c r="O245" s="52">
        <f>Table_132[[#This Row],[Crédito]]-Table_132[[#This Row],[Débito]]+O244</f>
        <v>-2974.39</v>
      </c>
    </row>
    <row r="246" spans="1:15" ht="15.75" customHeight="1" x14ac:dyDescent="0.25">
      <c r="A246" s="9">
        <v>244</v>
      </c>
      <c r="B246" s="12" t="s">
        <v>523</v>
      </c>
      <c r="C246" s="78">
        <v>9903</v>
      </c>
      <c r="D246" s="6">
        <v>17</v>
      </c>
      <c r="E246" s="6" t="s">
        <v>21</v>
      </c>
      <c r="F246" s="6">
        <v>2024</v>
      </c>
      <c r="G246" s="6"/>
      <c r="H246" s="6" t="s">
        <v>217</v>
      </c>
      <c r="I246" s="7" t="s">
        <v>180</v>
      </c>
      <c r="J246" s="7" t="s">
        <v>237</v>
      </c>
      <c r="K246" s="7" t="s">
        <v>245</v>
      </c>
      <c r="L246" s="6" t="s">
        <v>181</v>
      </c>
      <c r="M246" s="57">
        <v>2974.39</v>
      </c>
      <c r="N246" s="21"/>
      <c r="O246" s="52">
        <f>Table_132[[#This Row],[Crédito]]-Table_132[[#This Row],[Débito]]+O245</f>
        <v>0</v>
      </c>
    </row>
    <row r="247" spans="1:15" ht="15.75" customHeight="1" x14ac:dyDescent="0.25">
      <c r="A247" s="9">
        <v>245</v>
      </c>
      <c r="B247" s="12" t="s">
        <v>224</v>
      </c>
      <c r="C247" s="80">
        <v>554439000039504</v>
      </c>
      <c r="D247" s="6">
        <v>18</v>
      </c>
      <c r="E247" s="6" t="s">
        <v>21</v>
      </c>
      <c r="F247" s="6">
        <v>2024</v>
      </c>
      <c r="G247" s="6"/>
      <c r="H247" s="6" t="s">
        <v>208</v>
      </c>
      <c r="I247" s="7" t="s">
        <v>226</v>
      </c>
      <c r="J247" s="7" t="s">
        <v>435</v>
      </c>
      <c r="K247" s="17"/>
      <c r="L247" s="7" t="s">
        <v>216</v>
      </c>
      <c r="M247" s="26"/>
      <c r="N247" s="21">
        <v>160.63999999999999</v>
      </c>
      <c r="O247" s="52">
        <f>Table_132[[#This Row],[Crédito]]-Table_132[[#This Row],[Débito]]+O246</f>
        <v>-160.63999999999999</v>
      </c>
    </row>
    <row r="248" spans="1:15" ht="15.75" customHeight="1" x14ac:dyDescent="0.25">
      <c r="A248" s="9">
        <v>246</v>
      </c>
      <c r="B248" s="12" t="s">
        <v>224</v>
      </c>
      <c r="C248" s="80">
        <v>554439000039504</v>
      </c>
      <c r="D248" s="6">
        <v>18</v>
      </c>
      <c r="E248" s="6" t="s">
        <v>21</v>
      </c>
      <c r="F248" s="6">
        <v>2024</v>
      </c>
      <c r="G248" s="6"/>
      <c r="H248" s="6" t="s">
        <v>208</v>
      </c>
      <c r="I248" s="7" t="s">
        <v>226</v>
      </c>
      <c r="J248" s="7" t="s">
        <v>436</v>
      </c>
      <c r="K248" s="17"/>
      <c r="L248" s="7" t="s">
        <v>216</v>
      </c>
      <c r="M248" s="26"/>
      <c r="N248" s="21">
        <v>1320</v>
      </c>
      <c r="O248" s="52">
        <f>Table_132[[#This Row],[Crédito]]-Table_132[[#This Row],[Débito]]+O247</f>
        <v>-1480.6399999999999</v>
      </c>
    </row>
    <row r="249" spans="1:15" ht="15.75" customHeight="1" x14ac:dyDescent="0.25">
      <c r="A249" s="9">
        <v>247</v>
      </c>
      <c r="B249" s="12" t="s">
        <v>224</v>
      </c>
      <c r="C249" s="80">
        <v>554439000039504</v>
      </c>
      <c r="D249" s="6">
        <v>18</v>
      </c>
      <c r="E249" s="6" t="s">
        <v>21</v>
      </c>
      <c r="F249" s="6">
        <v>2024</v>
      </c>
      <c r="G249" s="6"/>
      <c r="H249" s="6" t="s">
        <v>208</v>
      </c>
      <c r="I249" s="7" t="s">
        <v>226</v>
      </c>
      <c r="J249" s="7" t="s">
        <v>437</v>
      </c>
      <c r="K249" s="17"/>
      <c r="L249" s="7" t="s">
        <v>216</v>
      </c>
      <c r="M249" s="26"/>
      <c r="N249" s="21">
        <v>2400</v>
      </c>
      <c r="O249" s="52">
        <f>Table_132[[#This Row],[Crédito]]-Table_132[[#This Row],[Débito]]+O248</f>
        <v>-3880.64</v>
      </c>
    </row>
    <row r="250" spans="1:15" ht="15.75" customHeight="1" x14ac:dyDescent="0.25">
      <c r="A250" s="9">
        <v>248</v>
      </c>
      <c r="B250" s="12" t="s">
        <v>526</v>
      </c>
      <c r="C250" s="80">
        <v>900959182917</v>
      </c>
      <c r="D250" s="6">
        <v>18</v>
      </c>
      <c r="E250" s="6" t="s">
        <v>21</v>
      </c>
      <c r="F250" s="6">
        <v>2024</v>
      </c>
      <c r="G250" s="6"/>
      <c r="H250" s="6" t="s">
        <v>213</v>
      </c>
      <c r="I250" s="7" t="s">
        <v>16</v>
      </c>
      <c r="J250" s="7" t="s">
        <v>207</v>
      </c>
      <c r="K250" s="7" t="s">
        <v>244</v>
      </c>
      <c r="L250" s="6" t="s">
        <v>162</v>
      </c>
      <c r="M250" s="24"/>
      <c r="N250" s="21">
        <v>8000</v>
      </c>
      <c r="O250" s="52">
        <f>Table_132[[#This Row],[Crédito]]-Table_132[[#This Row],[Débito]]+O249</f>
        <v>-11880.64</v>
      </c>
    </row>
    <row r="251" spans="1:15" ht="15.75" customHeight="1" x14ac:dyDescent="0.25">
      <c r="A251" s="9">
        <v>249</v>
      </c>
      <c r="B251" s="12" t="s">
        <v>223</v>
      </c>
      <c r="C251" s="80">
        <v>872001200076418</v>
      </c>
      <c r="D251" s="6">
        <v>18</v>
      </c>
      <c r="E251" s="6" t="s">
        <v>21</v>
      </c>
      <c r="F251" s="6">
        <v>2024</v>
      </c>
      <c r="G251" s="6"/>
      <c r="H251" s="6" t="s">
        <v>213</v>
      </c>
      <c r="I251" s="7" t="s">
        <v>16</v>
      </c>
      <c r="J251" s="7" t="s">
        <v>207</v>
      </c>
      <c r="K251" s="17"/>
      <c r="L251" s="6" t="s">
        <v>162</v>
      </c>
      <c r="M251" s="24"/>
      <c r="N251" s="21">
        <v>3</v>
      </c>
      <c r="O251" s="52">
        <f>Table_132[[#This Row],[Crédito]]-Table_132[[#This Row],[Débito]]+O250</f>
        <v>-11883.64</v>
      </c>
    </row>
    <row r="252" spans="1:15" ht="15.75" customHeight="1" x14ac:dyDescent="0.25">
      <c r="A252" s="9">
        <v>250</v>
      </c>
      <c r="B252" s="12" t="s">
        <v>523</v>
      </c>
      <c r="C252" s="78">
        <v>9903</v>
      </c>
      <c r="D252" s="6">
        <v>18</v>
      </c>
      <c r="E252" s="6" t="s">
        <v>21</v>
      </c>
      <c r="F252" s="6">
        <v>2024</v>
      </c>
      <c r="G252" s="6"/>
      <c r="H252" s="6" t="s">
        <v>217</v>
      </c>
      <c r="I252" s="7" t="s">
        <v>180</v>
      </c>
      <c r="J252" s="7" t="s">
        <v>237</v>
      </c>
      <c r="K252" s="7" t="s">
        <v>245</v>
      </c>
      <c r="L252" s="6" t="s">
        <v>181</v>
      </c>
      <c r="M252" s="57">
        <v>977.99</v>
      </c>
      <c r="N252" s="21"/>
      <c r="O252" s="52">
        <f>Table_132[[#This Row],[Crédito]]-Table_132[[#This Row],[Débito]]+O251</f>
        <v>-10905.65</v>
      </c>
    </row>
    <row r="253" spans="1:15" ht="15.75" customHeight="1" x14ac:dyDescent="0.25">
      <c r="A253" s="9">
        <v>251</v>
      </c>
      <c r="B253" s="12" t="s">
        <v>525</v>
      </c>
      <c r="C253" s="78">
        <v>98</v>
      </c>
      <c r="D253" s="6">
        <v>18</v>
      </c>
      <c r="E253" s="6" t="s">
        <v>21</v>
      </c>
      <c r="F253" s="6">
        <v>2024</v>
      </c>
      <c r="G253" s="6"/>
      <c r="H253" s="6" t="s">
        <v>217</v>
      </c>
      <c r="I253" s="7" t="s">
        <v>180</v>
      </c>
      <c r="J253" s="7" t="s">
        <v>237</v>
      </c>
      <c r="K253" s="7" t="s">
        <v>244</v>
      </c>
      <c r="L253" s="6" t="s">
        <v>181</v>
      </c>
      <c r="M253" s="57">
        <v>11000</v>
      </c>
      <c r="N253" s="21"/>
      <c r="O253" s="52">
        <f>Table_132[[#This Row],[Crédito]]-Table_132[[#This Row],[Débito]]+O252</f>
        <v>94.350000000000364</v>
      </c>
    </row>
    <row r="254" spans="1:15" ht="15.75" customHeight="1" x14ac:dyDescent="0.25">
      <c r="A254" s="9">
        <v>252</v>
      </c>
      <c r="B254" s="12" t="s">
        <v>522</v>
      </c>
      <c r="C254" s="78">
        <v>9903</v>
      </c>
      <c r="D254" s="6">
        <v>18</v>
      </c>
      <c r="E254" s="6" t="s">
        <v>21</v>
      </c>
      <c r="F254" s="6">
        <v>2024</v>
      </c>
      <c r="G254" s="6"/>
      <c r="H254" s="6" t="s">
        <v>213</v>
      </c>
      <c r="I254" s="7" t="s">
        <v>16</v>
      </c>
      <c r="J254" s="7" t="s">
        <v>207</v>
      </c>
      <c r="K254" s="7" t="s">
        <v>245</v>
      </c>
      <c r="L254" s="6" t="s">
        <v>162</v>
      </c>
      <c r="M254" s="24"/>
      <c r="N254" s="21">
        <v>94.35</v>
      </c>
      <c r="O254" s="52">
        <f>Table_132[[#This Row],[Crédito]]-Table_132[[#This Row],[Débito]]+O253</f>
        <v>3.694822225952521E-13</v>
      </c>
    </row>
    <row r="255" spans="1:15" ht="15.75" customHeight="1" x14ac:dyDescent="0.25">
      <c r="A255" s="9">
        <v>253</v>
      </c>
      <c r="B255" s="12" t="s">
        <v>525</v>
      </c>
      <c r="C255" s="79">
        <v>400919362508</v>
      </c>
      <c r="D255" s="6">
        <v>18</v>
      </c>
      <c r="E255" s="6" t="s">
        <v>21</v>
      </c>
      <c r="F255" s="6">
        <v>2024</v>
      </c>
      <c r="G255" s="6"/>
      <c r="H255" s="6" t="s">
        <v>217</v>
      </c>
      <c r="I255" s="7" t="s">
        <v>180</v>
      </c>
      <c r="J255" s="7" t="s">
        <v>237</v>
      </c>
      <c r="K255" s="7" t="s">
        <v>244</v>
      </c>
      <c r="L255" s="6" t="s">
        <v>181</v>
      </c>
      <c r="M255" s="57">
        <v>985.16</v>
      </c>
      <c r="N255" s="21"/>
      <c r="O255" s="52">
        <f>Table_132[[#This Row],[Crédito]]-Table_132[[#This Row],[Débito]]+O254</f>
        <v>985.16000000000031</v>
      </c>
    </row>
    <row r="256" spans="1:15" ht="15.75" customHeight="1" x14ac:dyDescent="0.25">
      <c r="A256" s="9">
        <v>254</v>
      </c>
      <c r="B256" s="12" t="s">
        <v>522</v>
      </c>
      <c r="C256" s="78">
        <v>9903</v>
      </c>
      <c r="D256" s="6">
        <v>19</v>
      </c>
      <c r="E256" s="6" t="s">
        <v>21</v>
      </c>
      <c r="F256" s="6">
        <v>2024</v>
      </c>
      <c r="G256" s="6"/>
      <c r="H256" s="6" t="s">
        <v>213</v>
      </c>
      <c r="I256" s="7" t="s">
        <v>16</v>
      </c>
      <c r="J256" s="7" t="s">
        <v>207</v>
      </c>
      <c r="K256" s="7" t="s">
        <v>245</v>
      </c>
      <c r="L256" s="6" t="s">
        <v>162</v>
      </c>
      <c r="M256" s="24"/>
      <c r="N256" s="21">
        <v>985.16</v>
      </c>
      <c r="O256" s="52">
        <f>Table_132[[#This Row],[Crédito]]-Table_132[[#This Row],[Débito]]+O255</f>
        <v>0</v>
      </c>
    </row>
    <row r="257" spans="1:15" ht="15.75" customHeight="1" x14ac:dyDescent="0.25">
      <c r="A257" s="9">
        <v>255</v>
      </c>
      <c r="B257" s="12" t="s">
        <v>239</v>
      </c>
      <c r="C257" s="78">
        <v>72301</v>
      </c>
      <c r="D257" s="6">
        <v>23</v>
      </c>
      <c r="E257" s="6" t="s">
        <v>21</v>
      </c>
      <c r="F257" s="6">
        <v>2024</v>
      </c>
      <c r="G257" s="6"/>
      <c r="H257" s="6" t="s">
        <v>248</v>
      </c>
      <c r="I257" s="85" t="s">
        <v>254</v>
      </c>
      <c r="J257" s="7" t="s">
        <v>205</v>
      </c>
      <c r="K257" s="87"/>
      <c r="L257" s="3" t="s">
        <v>301</v>
      </c>
      <c r="M257" s="24"/>
      <c r="N257" s="21">
        <v>303.89</v>
      </c>
      <c r="O257" s="52">
        <f>Table_132[[#This Row],[Crédito]]-Table_132[[#This Row],[Débito]]+O256</f>
        <v>-303.89</v>
      </c>
    </row>
    <row r="258" spans="1:15" ht="15.75" customHeight="1" x14ac:dyDescent="0.25">
      <c r="A258" s="9">
        <v>256</v>
      </c>
      <c r="B258" s="12" t="s">
        <v>523</v>
      </c>
      <c r="C258" s="78">
        <v>9903</v>
      </c>
      <c r="D258" s="6">
        <v>23</v>
      </c>
      <c r="E258" s="6" t="s">
        <v>21</v>
      </c>
      <c r="F258" s="6">
        <v>2024</v>
      </c>
      <c r="G258" s="6"/>
      <c r="H258" s="6" t="s">
        <v>217</v>
      </c>
      <c r="I258" s="7" t="s">
        <v>180</v>
      </c>
      <c r="J258" s="7" t="s">
        <v>237</v>
      </c>
      <c r="K258" s="7" t="s">
        <v>245</v>
      </c>
      <c r="L258" s="6" t="s">
        <v>181</v>
      </c>
      <c r="M258" s="57">
        <v>303.89</v>
      </c>
      <c r="N258" s="21"/>
      <c r="O258" s="52">
        <f>Table_132[[#This Row],[Crédito]]-Table_132[[#This Row],[Débito]]+O257</f>
        <v>0</v>
      </c>
    </row>
    <row r="259" spans="1:15" ht="15.75" customHeight="1" x14ac:dyDescent="0.25">
      <c r="A259" s="9">
        <v>257</v>
      </c>
      <c r="B259" s="12" t="s">
        <v>253</v>
      </c>
      <c r="C259" s="78">
        <v>73001</v>
      </c>
      <c r="D259" s="6">
        <v>30</v>
      </c>
      <c r="E259" s="6" t="s">
        <v>21</v>
      </c>
      <c r="F259" s="6">
        <v>2024</v>
      </c>
      <c r="G259" s="6"/>
      <c r="H259" s="6" t="s">
        <v>210</v>
      </c>
      <c r="I259" s="7" t="s">
        <v>178</v>
      </c>
      <c r="J259" s="7" t="s">
        <v>209</v>
      </c>
      <c r="K259" s="17"/>
      <c r="L259" s="7" t="s">
        <v>179</v>
      </c>
      <c r="M259" s="26"/>
      <c r="N259" s="21">
        <v>1896.04</v>
      </c>
      <c r="O259" s="52">
        <f>Table_132[[#This Row],[Crédito]]-Table_132[[#This Row],[Débito]]+O258</f>
        <v>-1896.04</v>
      </c>
    </row>
    <row r="260" spans="1:15" ht="15.75" customHeight="1" x14ac:dyDescent="0.25">
      <c r="A260" s="9">
        <v>258</v>
      </c>
      <c r="B260" s="12" t="s">
        <v>253</v>
      </c>
      <c r="C260" s="78">
        <v>73002</v>
      </c>
      <c r="D260" s="6">
        <v>30</v>
      </c>
      <c r="E260" s="6" t="s">
        <v>21</v>
      </c>
      <c r="F260" s="6">
        <v>2024</v>
      </c>
      <c r="G260" s="6"/>
      <c r="H260" s="6" t="s">
        <v>210</v>
      </c>
      <c r="I260" s="7" t="s">
        <v>178</v>
      </c>
      <c r="J260" s="7" t="s">
        <v>209</v>
      </c>
      <c r="K260" s="17"/>
      <c r="L260" s="7" t="s">
        <v>179</v>
      </c>
      <c r="M260" s="26"/>
      <c r="N260" s="13">
        <v>3448.79</v>
      </c>
      <c r="O260" s="52">
        <f>Table_132[[#This Row],[Crédito]]-Table_132[[#This Row],[Débito]]+O259</f>
        <v>-5344.83</v>
      </c>
    </row>
    <row r="261" spans="1:15" ht="15.75" customHeight="1" x14ac:dyDescent="0.25">
      <c r="A261" s="9">
        <v>259</v>
      </c>
      <c r="B261" s="12" t="s">
        <v>253</v>
      </c>
      <c r="C261" s="84">
        <v>73003</v>
      </c>
      <c r="D261" s="6">
        <v>30</v>
      </c>
      <c r="E261" s="6" t="s">
        <v>21</v>
      </c>
      <c r="F261" s="6">
        <v>2024</v>
      </c>
      <c r="G261" s="6"/>
      <c r="H261" s="6" t="s">
        <v>210</v>
      </c>
      <c r="I261" s="7" t="s">
        <v>178</v>
      </c>
      <c r="J261" s="7" t="s">
        <v>209</v>
      </c>
      <c r="K261" s="17"/>
      <c r="L261" s="7" t="s">
        <v>179</v>
      </c>
      <c r="M261" s="26"/>
      <c r="N261" s="21">
        <v>3316.03</v>
      </c>
      <c r="O261" s="52">
        <f>Table_132[[#This Row],[Crédito]]-Table_132[[#This Row],[Débito]]+O260</f>
        <v>-8660.86</v>
      </c>
    </row>
    <row r="262" spans="1:15" ht="15.75" customHeight="1" x14ac:dyDescent="0.25">
      <c r="A262" s="9">
        <v>260</v>
      </c>
      <c r="B262" s="12" t="s">
        <v>523</v>
      </c>
      <c r="C262" s="78">
        <v>9903</v>
      </c>
      <c r="D262" s="6">
        <v>30</v>
      </c>
      <c r="E262" s="6" t="s">
        <v>21</v>
      </c>
      <c r="F262" s="6">
        <v>2024</v>
      </c>
      <c r="G262" s="6"/>
      <c r="H262" s="6" t="s">
        <v>217</v>
      </c>
      <c r="I262" s="7" t="s">
        <v>180</v>
      </c>
      <c r="J262" s="7" t="s">
        <v>237</v>
      </c>
      <c r="K262" s="7" t="s">
        <v>245</v>
      </c>
      <c r="L262" s="6" t="s">
        <v>181</v>
      </c>
      <c r="M262" s="57">
        <v>775.71</v>
      </c>
      <c r="N262" s="21"/>
      <c r="O262" s="52">
        <f>Table_132[[#This Row],[Crédito]]-Table_132[[#This Row],[Débito]]+O261</f>
        <v>-7885.1500000000005</v>
      </c>
    </row>
    <row r="263" spans="1:15" ht="15.75" customHeight="1" x14ac:dyDescent="0.25">
      <c r="A263" s="9">
        <v>261</v>
      </c>
      <c r="B263" s="12" t="s">
        <v>525</v>
      </c>
      <c r="C263" s="78">
        <v>98</v>
      </c>
      <c r="D263" s="6">
        <v>30</v>
      </c>
      <c r="E263" s="6" t="s">
        <v>21</v>
      </c>
      <c r="F263" s="6">
        <v>2024</v>
      </c>
      <c r="G263" s="6"/>
      <c r="H263" s="6" t="s">
        <v>217</v>
      </c>
      <c r="I263" s="7" t="s">
        <v>180</v>
      </c>
      <c r="J263" s="7" t="s">
        <v>237</v>
      </c>
      <c r="K263" s="7" t="s">
        <v>244</v>
      </c>
      <c r="L263" s="6" t="s">
        <v>181</v>
      </c>
      <c r="M263" s="57">
        <v>8000</v>
      </c>
      <c r="N263" s="21"/>
      <c r="O263" s="52">
        <f>Table_132[[#This Row],[Crédito]]-Table_132[[#This Row],[Débito]]+O262</f>
        <v>114.84999999999945</v>
      </c>
    </row>
    <row r="264" spans="1:15" ht="15.75" customHeight="1" x14ac:dyDescent="0.25">
      <c r="A264" s="9">
        <v>262</v>
      </c>
      <c r="B264" s="12" t="s">
        <v>522</v>
      </c>
      <c r="C264" s="78">
        <v>9903</v>
      </c>
      <c r="D264" s="6">
        <v>30</v>
      </c>
      <c r="E264" s="6" t="s">
        <v>21</v>
      </c>
      <c r="F264" s="6">
        <v>2024</v>
      </c>
      <c r="G264" s="6"/>
      <c r="H264" s="6" t="s">
        <v>213</v>
      </c>
      <c r="I264" s="7" t="s">
        <v>16</v>
      </c>
      <c r="J264" s="7" t="s">
        <v>207</v>
      </c>
      <c r="K264" s="7" t="s">
        <v>245</v>
      </c>
      <c r="L264" s="6" t="s">
        <v>162</v>
      </c>
      <c r="M264" s="24"/>
      <c r="N264" s="21">
        <v>114.85</v>
      </c>
      <c r="O264" s="52">
        <f>Table_132[[#This Row],[Crédito]]-Table_132[[#This Row],[Débito]]+O263</f>
        <v>-5.4001247917767614E-13</v>
      </c>
    </row>
    <row r="265" spans="1:15" ht="15.75" customHeight="1" x14ac:dyDescent="0.25">
      <c r="A265" s="9">
        <v>263</v>
      </c>
      <c r="B265" s="12" t="s">
        <v>525</v>
      </c>
      <c r="C265" s="80">
        <v>400919362508</v>
      </c>
      <c r="D265" s="6">
        <v>30</v>
      </c>
      <c r="E265" s="6" t="s">
        <v>21</v>
      </c>
      <c r="F265" s="6">
        <v>2024</v>
      </c>
      <c r="G265" s="6"/>
      <c r="H265" s="6" t="s">
        <v>217</v>
      </c>
      <c r="I265" s="7" t="s">
        <v>180</v>
      </c>
      <c r="J265" s="7" t="s">
        <v>237</v>
      </c>
      <c r="K265" s="7" t="s">
        <v>244</v>
      </c>
      <c r="L265" s="6" t="s">
        <v>181</v>
      </c>
      <c r="M265" s="57">
        <v>737.6</v>
      </c>
      <c r="N265" s="21"/>
      <c r="O265" s="52">
        <f>Table_132[[#This Row],[Crédito]]-Table_132[[#This Row],[Débito]]+O264</f>
        <v>737.59999999999945</v>
      </c>
    </row>
    <row r="266" spans="1:15" ht="15.75" customHeight="1" x14ac:dyDescent="0.25">
      <c r="A266" s="9">
        <v>264</v>
      </c>
      <c r="B266" s="12" t="s">
        <v>424</v>
      </c>
      <c r="C266" s="80">
        <v>550599000028073</v>
      </c>
      <c r="D266" s="6">
        <v>31</v>
      </c>
      <c r="E266" s="6" t="s">
        <v>21</v>
      </c>
      <c r="F266" s="6">
        <v>2024</v>
      </c>
      <c r="G266" s="6"/>
      <c r="H266" s="6" t="s">
        <v>214</v>
      </c>
      <c r="I266" s="33" t="s">
        <v>252</v>
      </c>
      <c r="J266" s="7" t="s">
        <v>284</v>
      </c>
      <c r="K266" s="17"/>
      <c r="L266" s="6" t="s">
        <v>351</v>
      </c>
      <c r="M266" s="24"/>
      <c r="N266" s="21">
        <v>420</v>
      </c>
      <c r="O266" s="52">
        <f>Table_132[[#This Row],[Crédito]]-Table_132[[#This Row],[Débito]]+O265</f>
        <v>317.59999999999945</v>
      </c>
    </row>
    <row r="267" spans="1:15" ht="15.75" customHeight="1" x14ac:dyDescent="0.25">
      <c r="A267" s="9">
        <v>265</v>
      </c>
      <c r="B267" s="12" t="s">
        <v>424</v>
      </c>
      <c r="C267" s="80">
        <v>554732000026538</v>
      </c>
      <c r="D267" s="6">
        <v>31</v>
      </c>
      <c r="E267" s="6" t="s">
        <v>21</v>
      </c>
      <c r="F267" s="6">
        <v>2024</v>
      </c>
      <c r="G267" s="6"/>
      <c r="H267" s="6" t="s">
        <v>214</v>
      </c>
      <c r="I267" s="7" t="s">
        <v>251</v>
      </c>
      <c r="J267" s="7" t="s">
        <v>284</v>
      </c>
      <c r="K267" s="7" t="s">
        <v>184</v>
      </c>
      <c r="L267" s="6" t="s">
        <v>304</v>
      </c>
      <c r="M267" s="24"/>
      <c r="N267" s="21">
        <v>420</v>
      </c>
      <c r="O267" s="52">
        <f>Table_132[[#This Row],[Crédito]]-Table_132[[#This Row],[Débito]]+O266</f>
        <v>-102.40000000000055</v>
      </c>
    </row>
    <row r="268" spans="1:15" ht="15.75" customHeight="1" x14ac:dyDescent="0.25">
      <c r="A268" s="9">
        <v>266</v>
      </c>
      <c r="B268" s="12" t="s">
        <v>424</v>
      </c>
      <c r="C268" s="80">
        <v>555101000012897</v>
      </c>
      <c r="D268" s="6">
        <v>31</v>
      </c>
      <c r="E268" s="6" t="s">
        <v>21</v>
      </c>
      <c r="F268" s="6">
        <v>2024</v>
      </c>
      <c r="G268" s="6"/>
      <c r="H268" s="6" t="s">
        <v>214</v>
      </c>
      <c r="I268" s="33" t="s">
        <v>302</v>
      </c>
      <c r="J268" s="7" t="s">
        <v>273</v>
      </c>
      <c r="K268" s="17"/>
      <c r="L268" s="6" t="s">
        <v>344</v>
      </c>
      <c r="M268" s="24"/>
      <c r="N268" s="21">
        <v>420</v>
      </c>
      <c r="O268" s="52">
        <f>Table_132[[#This Row],[Crédito]]-Table_132[[#This Row],[Débito]]+O267</f>
        <v>-522.40000000000055</v>
      </c>
    </row>
    <row r="269" spans="1:15" ht="15.75" customHeight="1" x14ac:dyDescent="0.25">
      <c r="A269" s="9">
        <v>267</v>
      </c>
      <c r="B269" s="12" t="s">
        <v>424</v>
      </c>
      <c r="C269" s="80">
        <v>555110000011562</v>
      </c>
      <c r="D269" s="6">
        <v>31</v>
      </c>
      <c r="E269" s="6" t="s">
        <v>21</v>
      </c>
      <c r="F269" s="6">
        <v>2024</v>
      </c>
      <c r="G269" s="6"/>
      <c r="H269" s="6" t="s">
        <v>214</v>
      </c>
      <c r="I269" s="33" t="s">
        <v>303</v>
      </c>
      <c r="J269" s="7" t="s">
        <v>284</v>
      </c>
      <c r="K269" s="17"/>
      <c r="L269" s="7" t="s">
        <v>193</v>
      </c>
      <c r="M269" s="26"/>
      <c r="N269" s="21">
        <v>420</v>
      </c>
      <c r="O269" s="52">
        <f>Table_132[[#This Row],[Crédito]]-Table_132[[#This Row],[Débito]]+O268</f>
        <v>-942.40000000000055</v>
      </c>
    </row>
    <row r="270" spans="1:15" ht="15.75" customHeight="1" x14ac:dyDescent="0.25">
      <c r="A270" s="9">
        <v>268</v>
      </c>
      <c r="B270" s="12" t="s">
        <v>424</v>
      </c>
      <c r="C270" s="80">
        <v>555110000023966</v>
      </c>
      <c r="D270" s="6">
        <v>31</v>
      </c>
      <c r="E270" s="6" t="s">
        <v>21</v>
      </c>
      <c r="F270" s="6">
        <v>2024</v>
      </c>
      <c r="G270" s="6"/>
      <c r="H270" s="6" t="s">
        <v>214</v>
      </c>
      <c r="I270" s="7" t="s">
        <v>190</v>
      </c>
      <c r="J270" s="7" t="s">
        <v>280</v>
      </c>
      <c r="K270" s="17"/>
      <c r="L270" s="6" t="s">
        <v>191</v>
      </c>
      <c r="M270" s="24"/>
      <c r="N270" s="21">
        <v>1836.59</v>
      </c>
      <c r="O270" s="52">
        <f>Table_132[[#This Row],[Crédito]]-Table_132[[#This Row],[Débito]]+O269</f>
        <v>-2778.9900000000007</v>
      </c>
    </row>
    <row r="271" spans="1:15" ht="15.75" customHeight="1" x14ac:dyDescent="0.25">
      <c r="A271" s="9">
        <v>269</v>
      </c>
      <c r="B271" s="12" t="s">
        <v>424</v>
      </c>
      <c r="C271" s="80">
        <v>557068000040929</v>
      </c>
      <c r="D271" s="6">
        <v>31</v>
      </c>
      <c r="E271" s="6" t="s">
        <v>21</v>
      </c>
      <c r="F271" s="6">
        <v>2024</v>
      </c>
      <c r="G271" s="6"/>
      <c r="H271" s="6" t="s">
        <v>214</v>
      </c>
      <c r="I271" s="85" t="s">
        <v>307</v>
      </c>
      <c r="J271" s="7" t="s">
        <v>280</v>
      </c>
      <c r="K271" s="17"/>
      <c r="L271" s="3" t="s">
        <v>166</v>
      </c>
      <c r="M271" s="24"/>
      <c r="N271" s="21">
        <v>2461.16</v>
      </c>
      <c r="O271" s="52">
        <f>Table_132[[#This Row],[Crédito]]-Table_132[[#This Row],[Débito]]+O270</f>
        <v>-5240.1500000000005</v>
      </c>
    </row>
    <row r="272" spans="1:15" ht="15.75" customHeight="1" x14ac:dyDescent="0.25">
      <c r="A272" s="9">
        <v>270</v>
      </c>
      <c r="B272" s="12" t="s">
        <v>424</v>
      </c>
      <c r="C272" s="82">
        <v>73101</v>
      </c>
      <c r="D272" s="6">
        <v>31</v>
      </c>
      <c r="E272" s="6" t="s">
        <v>21</v>
      </c>
      <c r="F272" s="6">
        <v>2024</v>
      </c>
      <c r="G272" s="6"/>
      <c r="H272" s="6" t="s">
        <v>228</v>
      </c>
      <c r="I272" s="7" t="s">
        <v>167</v>
      </c>
      <c r="J272" s="4" t="s">
        <v>273</v>
      </c>
      <c r="K272" s="17"/>
      <c r="L272" s="6" t="s">
        <v>168</v>
      </c>
      <c r="M272" s="24"/>
      <c r="N272" s="21">
        <v>374.36</v>
      </c>
      <c r="O272" s="52">
        <f>Table_132[[#This Row],[Crédito]]-Table_132[[#This Row],[Débito]]+O271</f>
        <v>-5614.51</v>
      </c>
    </row>
    <row r="273" spans="1:15" ht="15.75" customHeight="1" x14ac:dyDescent="0.25">
      <c r="A273" s="9">
        <v>271</v>
      </c>
      <c r="B273" s="12" t="s">
        <v>424</v>
      </c>
      <c r="C273" s="78">
        <v>73102</v>
      </c>
      <c r="D273" s="6">
        <v>31</v>
      </c>
      <c r="E273" s="6" t="s">
        <v>21</v>
      </c>
      <c r="F273" s="6">
        <v>2024</v>
      </c>
      <c r="G273" s="6"/>
      <c r="H273" s="6" t="s">
        <v>228</v>
      </c>
      <c r="I273" s="33" t="s">
        <v>298</v>
      </c>
      <c r="J273" s="7" t="s">
        <v>284</v>
      </c>
      <c r="K273" s="17"/>
      <c r="L273" s="6" t="s">
        <v>348</v>
      </c>
      <c r="M273" s="24"/>
      <c r="N273" s="21">
        <v>420</v>
      </c>
      <c r="O273" s="52">
        <f>Table_132[[#This Row],[Crédito]]-Table_132[[#This Row],[Débito]]+O272</f>
        <v>-6034.51</v>
      </c>
    </row>
    <row r="274" spans="1:15" ht="15.75" customHeight="1" x14ac:dyDescent="0.25">
      <c r="A274" s="9">
        <v>272</v>
      </c>
      <c r="B274" s="12" t="s">
        <v>424</v>
      </c>
      <c r="C274" s="78">
        <v>73103</v>
      </c>
      <c r="D274" s="6">
        <v>31</v>
      </c>
      <c r="E274" s="6" t="s">
        <v>21</v>
      </c>
      <c r="F274" s="6">
        <v>2024</v>
      </c>
      <c r="G274" s="6"/>
      <c r="H274" s="6" t="s">
        <v>228</v>
      </c>
      <c r="I274" s="88" t="s">
        <v>175</v>
      </c>
      <c r="J274" s="7" t="s">
        <v>280</v>
      </c>
      <c r="K274" s="17"/>
      <c r="L274" s="6" t="s">
        <v>166</v>
      </c>
      <c r="M274" s="24"/>
      <c r="N274" s="21">
        <v>2506.8000000000002</v>
      </c>
      <c r="O274" s="52">
        <f>Table_132[[#This Row],[Crédito]]-Table_132[[#This Row],[Débito]]+O273</f>
        <v>-8541.3100000000013</v>
      </c>
    </row>
    <row r="275" spans="1:15" ht="15.75" customHeight="1" x14ac:dyDescent="0.25">
      <c r="A275" s="9">
        <v>273</v>
      </c>
      <c r="B275" s="12" t="s">
        <v>223</v>
      </c>
      <c r="C275" s="82">
        <v>862131100252715</v>
      </c>
      <c r="D275" s="6">
        <v>31</v>
      </c>
      <c r="E275" s="6" t="s">
        <v>21</v>
      </c>
      <c r="F275" s="6">
        <v>2024</v>
      </c>
      <c r="G275" s="6"/>
      <c r="H275" s="6" t="s">
        <v>213</v>
      </c>
      <c r="I275" s="7" t="s">
        <v>16</v>
      </c>
      <c r="J275" s="7" t="s">
        <v>207</v>
      </c>
      <c r="K275" s="17"/>
      <c r="L275" s="6" t="s">
        <v>162</v>
      </c>
      <c r="M275" s="24"/>
      <c r="N275" s="21">
        <v>12.3</v>
      </c>
      <c r="O275" s="52">
        <f>Table_132[[#This Row],[Crédito]]-Table_132[[#This Row],[Débito]]+O274</f>
        <v>-8553.61</v>
      </c>
    </row>
    <row r="276" spans="1:15" ht="15.75" customHeight="1" x14ac:dyDescent="0.25">
      <c r="A276" s="9">
        <v>274</v>
      </c>
      <c r="B276" s="12" t="s">
        <v>223</v>
      </c>
      <c r="C276" s="82">
        <v>862131100252716</v>
      </c>
      <c r="D276" s="6">
        <v>31</v>
      </c>
      <c r="E276" s="6" t="s">
        <v>21</v>
      </c>
      <c r="F276" s="6">
        <v>2024</v>
      </c>
      <c r="G276" s="6"/>
      <c r="H276" s="6" t="s">
        <v>213</v>
      </c>
      <c r="I276" s="7" t="s">
        <v>16</v>
      </c>
      <c r="J276" s="7" t="s">
        <v>207</v>
      </c>
      <c r="K276" s="17"/>
      <c r="L276" s="6" t="s">
        <v>162</v>
      </c>
      <c r="M276" s="24"/>
      <c r="N276" s="21">
        <v>12.3</v>
      </c>
      <c r="O276" s="52">
        <f>Table_132[[#This Row],[Crédito]]-Table_132[[#This Row],[Débito]]+O275</f>
        <v>-8565.91</v>
      </c>
    </row>
    <row r="277" spans="1:15" ht="15.75" customHeight="1" x14ac:dyDescent="0.25">
      <c r="A277" s="9">
        <v>275</v>
      </c>
      <c r="B277" s="12" t="s">
        <v>223</v>
      </c>
      <c r="C277" s="80">
        <v>862131100252717</v>
      </c>
      <c r="D277" s="6">
        <v>31</v>
      </c>
      <c r="E277" s="6" t="s">
        <v>21</v>
      </c>
      <c r="F277" s="6">
        <v>2024</v>
      </c>
      <c r="G277" s="6"/>
      <c r="H277" s="6" t="s">
        <v>213</v>
      </c>
      <c r="I277" s="7" t="s">
        <v>16</v>
      </c>
      <c r="J277" s="7" t="s">
        <v>207</v>
      </c>
      <c r="K277" s="17"/>
      <c r="L277" s="6" t="s">
        <v>162</v>
      </c>
      <c r="M277" s="24"/>
      <c r="N277" s="21">
        <v>12.3</v>
      </c>
      <c r="O277" s="52">
        <f>Table_132[[#This Row],[Crédito]]-Table_132[[#This Row],[Débito]]+O276</f>
        <v>-8578.2099999999991</v>
      </c>
    </row>
    <row r="278" spans="1:15" ht="15.75" customHeight="1" x14ac:dyDescent="0.25">
      <c r="A278" s="9">
        <v>276</v>
      </c>
      <c r="B278" s="12" t="s">
        <v>523</v>
      </c>
      <c r="C278" s="78">
        <v>9903</v>
      </c>
      <c r="D278" s="6">
        <v>31</v>
      </c>
      <c r="E278" s="6" t="s">
        <v>21</v>
      </c>
      <c r="F278" s="6">
        <v>2024</v>
      </c>
      <c r="G278" s="6"/>
      <c r="H278" s="6" t="s">
        <v>217</v>
      </c>
      <c r="I278" s="7" t="s">
        <v>180</v>
      </c>
      <c r="J278" s="7" t="s">
        <v>237</v>
      </c>
      <c r="K278" s="7" t="s">
        <v>245</v>
      </c>
      <c r="L278" s="6" t="s">
        <v>181</v>
      </c>
      <c r="M278" s="57">
        <v>114.85</v>
      </c>
      <c r="N278" s="21"/>
      <c r="O278" s="52">
        <f>Table_132[[#This Row],[Crédito]]-Table_132[[#This Row],[Débito]]+O277</f>
        <v>-8463.3599999999988</v>
      </c>
    </row>
    <row r="279" spans="1:15" ht="15.75" customHeight="1" x14ac:dyDescent="0.25">
      <c r="A279" s="9">
        <v>277</v>
      </c>
      <c r="B279" s="12" t="s">
        <v>525</v>
      </c>
      <c r="C279" s="78">
        <v>98</v>
      </c>
      <c r="D279" s="6">
        <v>31</v>
      </c>
      <c r="E279" s="6" t="s">
        <v>21</v>
      </c>
      <c r="F279" s="6">
        <v>2024</v>
      </c>
      <c r="G279" s="6"/>
      <c r="H279" s="6" t="s">
        <v>217</v>
      </c>
      <c r="I279" s="7" t="s">
        <v>180</v>
      </c>
      <c r="J279" s="7" t="s">
        <v>237</v>
      </c>
      <c r="K279" s="7" t="s">
        <v>244</v>
      </c>
      <c r="L279" s="6" t="s">
        <v>181</v>
      </c>
      <c r="M279" s="57">
        <v>8500</v>
      </c>
      <c r="N279" s="21"/>
      <c r="O279" s="52">
        <f>Table_132[[#This Row],[Crédito]]-Table_132[[#This Row],[Débito]]+O278</f>
        <v>36.640000000001237</v>
      </c>
    </row>
    <row r="280" spans="1:15" ht="15.75" customHeight="1" x14ac:dyDescent="0.25">
      <c r="A280" s="9">
        <v>278</v>
      </c>
      <c r="B280" s="12" t="s">
        <v>522</v>
      </c>
      <c r="C280" s="78">
        <v>9903</v>
      </c>
      <c r="D280" s="6">
        <v>31</v>
      </c>
      <c r="E280" s="6" t="s">
        <v>21</v>
      </c>
      <c r="F280" s="6">
        <v>2024</v>
      </c>
      <c r="G280" s="6"/>
      <c r="H280" s="6" t="s">
        <v>213</v>
      </c>
      <c r="I280" s="7" t="s">
        <v>16</v>
      </c>
      <c r="J280" s="7" t="s">
        <v>207</v>
      </c>
      <c r="K280" s="7" t="s">
        <v>245</v>
      </c>
      <c r="L280" s="6" t="s">
        <v>162</v>
      </c>
      <c r="M280" s="24"/>
      <c r="N280" s="21">
        <v>36.64</v>
      </c>
      <c r="O280" s="101">
        <f>Table_132[[#This Row],[Crédito]]-Table_132[[#This Row],[Débito]]+O279</f>
        <v>1.2363443602225743E-12</v>
      </c>
    </row>
    <row r="281" spans="1:15" ht="15.75" customHeight="1" x14ac:dyDescent="0.25">
      <c r="A281" s="9">
        <v>279</v>
      </c>
      <c r="B281" s="12" t="s">
        <v>525</v>
      </c>
      <c r="C281" s="89">
        <v>400919362508</v>
      </c>
      <c r="D281" s="6">
        <v>1</v>
      </c>
      <c r="E281" s="6" t="s">
        <v>22</v>
      </c>
      <c r="F281" s="6">
        <v>2024</v>
      </c>
      <c r="G281" s="6"/>
      <c r="H281" s="6" t="s">
        <v>217</v>
      </c>
      <c r="I281" s="7" t="s">
        <v>180</v>
      </c>
      <c r="J281" s="7" t="s">
        <v>237</v>
      </c>
      <c r="K281" s="7" t="s">
        <v>244</v>
      </c>
      <c r="L281" s="6" t="s">
        <v>181</v>
      </c>
      <c r="M281" s="170">
        <v>786.42</v>
      </c>
      <c r="N281" s="21"/>
      <c r="O281" s="52">
        <f>Table_132[[#This Row],[Crédito]]-Table_132[[#This Row],[Débito]]+O280</f>
        <v>786.42000000000121</v>
      </c>
    </row>
    <row r="282" spans="1:15" ht="15.75" customHeight="1" x14ac:dyDescent="0.25">
      <c r="A282" s="9">
        <v>280</v>
      </c>
      <c r="B282" s="12" t="s">
        <v>309</v>
      </c>
      <c r="C282" s="80">
        <v>225174747448231</v>
      </c>
      <c r="D282" s="6">
        <v>1</v>
      </c>
      <c r="E282" s="6" t="s">
        <v>22</v>
      </c>
      <c r="F282" s="6">
        <v>2024</v>
      </c>
      <c r="G282" s="6"/>
      <c r="H282" s="6" t="s">
        <v>236</v>
      </c>
      <c r="I282" s="7" t="s">
        <v>180</v>
      </c>
      <c r="J282" s="7" t="s">
        <v>237</v>
      </c>
      <c r="K282" s="17" t="s">
        <v>308</v>
      </c>
      <c r="L282" s="6" t="s">
        <v>181</v>
      </c>
      <c r="M282" s="49">
        <v>2203.35</v>
      </c>
      <c r="N282" s="21"/>
      <c r="O282" s="52">
        <f>Table_132[[#This Row],[Crédito]]-Table_132[[#This Row],[Débito]]+O281</f>
        <v>2989.7700000000013</v>
      </c>
    </row>
    <row r="283" spans="1:15" ht="15.75" customHeight="1" x14ac:dyDescent="0.25">
      <c r="A283" s="9">
        <v>281</v>
      </c>
      <c r="B283" s="12" t="s">
        <v>522</v>
      </c>
      <c r="C283" s="80">
        <v>9903</v>
      </c>
      <c r="D283" s="6">
        <v>5</v>
      </c>
      <c r="E283" s="6" t="s">
        <v>22</v>
      </c>
      <c r="F283" s="6">
        <v>2024</v>
      </c>
      <c r="G283" s="6"/>
      <c r="H283" s="6" t="s">
        <v>213</v>
      </c>
      <c r="I283" s="7" t="s">
        <v>16</v>
      </c>
      <c r="J283" s="7" t="s">
        <v>207</v>
      </c>
      <c r="K283" s="7" t="s">
        <v>245</v>
      </c>
      <c r="L283" s="6" t="s">
        <v>162</v>
      </c>
      <c r="M283" s="24"/>
      <c r="N283" s="21">
        <v>2989.77</v>
      </c>
      <c r="O283" s="52">
        <f>Table_132[[#This Row],[Crédito]]-Table_132[[#This Row],[Débito]]+O282</f>
        <v>0</v>
      </c>
    </row>
    <row r="284" spans="1:15" ht="15.75" customHeight="1" x14ac:dyDescent="0.25">
      <c r="A284" s="9">
        <v>282</v>
      </c>
      <c r="B284" s="12" t="s">
        <v>230</v>
      </c>
      <c r="C284" s="80">
        <v>80501</v>
      </c>
      <c r="D284" s="6">
        <v>5</v>
      </c>
      <c r="E284" s="6" t="s">
        <v>22</v>
      </c>
      <c r="F284" s="6">
        <v>2024</v>
      </c>
      <c r="G284" s="6"/>
      <c r="H284" s="6" t="s">
        <v>236</v>
      </c>
      <c r="I284" s="7" t="s">
        <v>255</v>
      </c>
      <c r="J284" s="7" t="s">
        <v>205</v>
      </c>
      <c r="K284" s="17"/>
      <c r="L284" s="6" t="s">
        <v>300</v>
      </c>
      <c r="M284" s="24"/>
      <c r="N284" s="21">
        <v>2093.56</v>
      </c>
      <c r="O284" s="52">
        <f>Table_132[[#This Row],[Crédito]]-Table_132[[#This Row],[Débito]]+O283</f>
        <v>-2093.56</v>
      </c>
    </row>
    <row r="285" spans="1:15" ht="15.75" customHeight="1" thickBot="1" x14ac:dyDescent="0.3">
      <c r="A285" s="9">
        <v>283</v>
      </c>
      <c r="B285" s="12" t="s">
        <v>223</v>
      </c>
      <c r="C285" s="89">
        <v>832181103672898</v>
      </c>
      <c r="D285" s="6">
        <v>5</v>
      </c>
      <c r="E285" s="6" t="s">
        <v>22</v>
      </c>
      <c r="F285" s="6">
        <v>2024</v>
      </c>
      <c r="G285" s="6"/>
      <c r="H285" s="6" t="s">
        <v>213</v>
      </c>
      <c r="I285" s="7" t="s">
        <v>16</v>
      </c>
      <c r="J285" s="7" t="s">
        <v>207</v>
      </c>
      <c r="K285" s="17"/>
      <c r="L285" s="180" t="s">
        <v>162</v>
      </c>
      <c r="M285" s="174"/>
      <c r="N285" s="21">
        <v>36.9</v>
      </c>
      <c r="O285" s="52">
        <f>Table_132[[#This Row],[Crédito]]-Table_132[[#This Row],[Débito]]+O284</f>
        <v>-2130.46</v>
      </c>
    </row>
    <row r="286" spans="1:15" ht="15.75" customHeight="1" x14ac:dyDescent="0.25">
      <c r="A286" s="9">
        <v>284</v>
      </c>
      <c r="B286" s="12" t="s">
        <v>523</v>
      </c>
      <c r="C286" s="80">
        <v>9903</v>
      </c>
      <c r="D286" s="6">
        <v>12</v>
      </c>
      <c r="E286" s="6" t="s">
        <v>22</v>
      </c>
      <c r="F286" s="6">
        <v>2024</v>
      </c>
      <c r="G286" s="6"/>
      <c r="H286" s="6" t="s">
        <v>217</v>
      </c>
      <c r="I286" s="7" t="s">
        <v>180</v>
      </c>
      <c r="J286" s="7" t="s">
        <v>237</v>
      </c>
      <c r="K286" s="7" t="s">
        <v>245</v>
      </c>
      <c r="L286" s="6" t="s">
        <v>181</v>
      </c>
      <c r="M286" s="57">
        <v>2130.46</v>
      </c>
      <c r="N286" s="21"/>
      <c r="O286" s="52">
        <f>Table_132[[#This Row],[Crédito]]-Table_132[[#This Row],[Débito]]+O285</f>
        <v>0</v>
      </c>
    </row>
    <row r="287" spans="1:15" ht="15.75" customHeight="1" x14ac:dyDescent="0.25">
      <c r="A287" s="9">
        <v>285</v>
      </c>
      <c r="B287" s="12" t="s">
        <v>224</v>
      </c>
      <c r="C287" s="80">
        <v>81201</v>
      </c>
      <c r="D287" s="6">
        <v>12</v>
      </c>
      <c r="E287" s="6" t="s">
        <v>22</v>
      </c>
      <c r="F287" s="6">
        <v>2024</v>
      </c>
      <c r="G287" s="6"/>
      <c r="H287" s="6" t="s">
        <v>215</v>
      </c>
      <c r="I287" s="7" t="s">
        <v>19</v>
      </c>
      <c r="J287" s="7" t="s">
        <v>310</v>
      </c>
      <c r="K287" s="17"/>
      <c r="L287" s="6" t="s">
        <v>170</v>
      </c>
      <c r="M287" s="24"/>
      <c r="N287" s="21">
        <v>875</v>
      </c>
      <c r="O287" s="52">
        <f>Table_132[[#This Row],[Crédito]]-Table_132[[#This Row],[Débito]]+O286</f>
        <v>-875</v>
      </c>
    </row>
    <row r="288" spans="1:15" ht="15.75" customHeight="1" x14ac:dyDescent="0.25">
      <c r="A288" s="9">
        <v>286</v>
      </c>
      <c r="B288" s="12" t="s">
        <v>523</v>
      </c>
      <c r="C288" s="80">
        <v>9903</v>
      </c>
      <c r="D288" s="6">
        <v>14</v>
      </c>
      <c r="E288" s="6" t="s">
        <v>22</v>
      </c>
      <c r="F288" s="6">
        <v>2024</v>
      </c>
      <c r="G288" s="6"/>
      <c r="H288" s="6" t="s">
        <v>217</v>
      </c>
      <c r="I288" s="7" t="s">
        <v>180</v>
      </c>
      <c r="J288" s="7" t="s">
        <v>237</v>
      </c>
      <c r="K288" s="7" t="s">
        <v>245</v>
      </c>
      <c r="L288" s="6" t="s">
        <v>181</v>
      </c>
      <c r="M288" s="57">
        <v>875</v>
      </c>
      <c r="N288" s="21"/>
      <c r="O288" s="52">
        <f>Table_132[[#This Row],[Crédito]]-Table_132[[#This Row],[Débito]]+O287</f>
        <v>0</v>
      </c>
    </row>
    <row r="289" spans="1:15" ht="15.75" customHeight="1" x14ac:dyDescent="0.25">
      <c r="A289" s="9">
        <v>287</v>
      </c>
      <c r="B289" s="12" t="s">
        <v>224</v>
      </c>
      <c r="C289" s="80">
        <v>554439000039504</v>
      </c>
      <c r="D289" s="6">
        <v>14</v>
      </c>
      <c r="E289" s="6" t="s">
        <v>22</v>
      </c>
      <c r="F289" s="6">
        <v>2024</v>
      </c>
      <c r="G289" s="6"/>
      <c r="H289" s="6" t="s">
        <v>208</v>
      </c>
      <c r="I289" s="7" t="s">
        <v>226</v>
      </c>
      <c r="J289" s="7" t="s">
        <v>438</v>
      </c>
      <c r="K289" s="17"/>
      <c r="L289" s="7" t="s">
        <v>216</v>
      </c>
      <c r="M289" s="24"/>
      <c r="N289" s="21">
        <v>1525.33</v>
      </c>
      <c r="O289" s="52">
        <f>Table_132[[#This Row],[Crédito]]-Table_132[[#This Row],[Débito]]+O288</f>
        <v>-1525.33</v>
      </c>
    </row>
    <row r="290" spans="1:15" ht="15.75" customHeight="1" x14ac:dyDescent="0.25">
      <c r="A290" s="9">
        <v>288</v>
      </c>
      <c r="B290" s="12" t="s">
        <v>224</v>
      </c>
      <c r="C290" s="80">
        <v>554439000039504</v>
      </c>
      <c r="D290" s="6">
        <v>14</v>
      </c>
      <c r="E290" s="6" t="s">
        <v>22</v>
      </c>
      <c r="F290" s="6">
        <v>2024</v>
      </c>
      <c r="G290" s="6"/>
      <c r="H290" s="6" t="s">
        <v>208</v>
      </c>
      <c r="I290" s="7" t="s">
        <v>226</v>
      </c>
      <c r="J290" s="7" t="s">
        <v>439</v>
      </c>
      <c r="K290" s="17"/>
      <c r="L290" s="7" t="s">
        <v>216</v>
      </c>
      <c r="M290" s="24"/>
      <c r="N290" s="21">
        <v>2255</v>
      </c>
      <c r="O290" s="52">
        <f>Table_132[[#This Row],[Crédito]]-Table_132[[#This Row],[Débito]]+O289</f>
        <v>-3780.33</v>
      </c>
    </row>
    <row r="291" spans="1:15" ht="15.75" customHeight="1" x14ac:dyDescent="0.25">
      <c r="A291" s="9">
        <v>289</v>
      </c>
      <c r="B291" s="12" t="s">
        <v>224</v>
      </c>
      <c r="C291" s="80">
        <v>554439000039504</v>
      </c>
      <c r="D291" s="6">
        <v>14</v>
      </c>
      <c r="E291" s="6" t="s">
        <v>22</v>
      </c>
      <c r="F291" s="6">
        <v>2024</v>
      </c>
      <c r="G291" s="6"/>
      <c r="H291" s="6" t="s">
        <v>208</v>
      </c>
      <c r="I291" s="7" t="s">
        <v>226</v>
      </c>
      <c r="J291" s="7" t="s">
        <v>440</v>
      </c>
      <c r="K291" s="17"/>
      <c r="L291" s="7" t="s">
        <v>216</v>
      </c>
      <c r="M291" s="24"/>
      <c r="N291" s="21">
        <v>4100</v>
      </c>
      <c r="O291" s="52">
        <f>Table_132[[#This Row],[Crédito]]-Table_132[[#This Row],[Débito]]+O290</f>
        <v>-7880.33</v>
      </c>
    </row>
    <row r="292" spans="1:15" ht="15.75" customHeight="1" x14ac:dyDescent="0.25">
      <c r="A292" s="9">
        <v>290</v>
      </c>
      <c r="B292" s="12" t="s">
        <v>523</v>
      </c>
      <c r="C292" s="80">
        <v>9903</v>
      </c>
      <c r="D292" s="6">
        <v>14</v>
      </c>
      <c r="E292" s="6" t="s">
        <v>22</v>
      </c>
      <c r="F292" s="6">
        <v>2024</v>
      </c>
      <c r="G292" s="6"/>
      <c r="H292" s="6" t="s">
        <v>217</v>
      </c>
      <c r="I292" s="7" t="s">
        <v>180</v>
      </c>
      <c r="J292" s="7" t="s">
        <v>237</v>
      </c>
      <c r="K292" s="7" t="s">
        <v>245</v>
      </c>
      <c r="L292" s="6" t="s">
        <v>181</v>
      </c>
      <c r="M292" s="57">
        <v>21.05</v>
      </c>
      <c r="N292" s="21"/>
      <c r="O292" s="52">
        <f>Table_132[[#This Row],[Crédito]]-Table_132[[#This Row],[Débito]]+O291</f>
        <v>-7859.28</v>
      </c>
    </row>
    <row r="293" spans="1:15" ht="15.75" customHeight="1" x14ac:dyDescent="0.25">
      <c r="A293" s="9">
        <v>291</v>
      </c>
      <c r="B293" s="12" t="s">
        <v>525</v>
      </c>
      <c r="C293" s="80">
        <v>98</v>
      </c>
      <c r="D293" s="6">
        <v>14</v>
      </c>
      <c r="E293" s="6" t="s">
        <v>22</v>
      </c>
      <c r="F293" s="6">
        <v>2024</v>
      </c>
      <c r="G293" s="6"/>
      <c r="H293" s="6" t="s">
        <v>217</v>
      </c>
      <c r="I293" s="7" t="s">
        <v>180</v>
      </c>
      <c r="J293" s="7" t="s">
        <v>237</v>
      </c>
      <c r="K293" s="7" t="s">
        <v>244</v>
      </c>
      <c r="L293" s="6" t="s">
        <v>181</v>
      </c>
      <c r="M293" s="57">
        <v>8000</v>
      </c>
      <c r="N293" s="21"/>
      <c r="O293" s="52">
        <f>Table_132[[#This Row],[Crédito]]-Table_132[[#This Row],[Débito]]+O292</f>
        <v>140.72000000000025</v>
      </c>
    </row>
    <row r="294" spans="1:15" ht="15.75" customHeight="1" x14ac:dyDescent="0.25">
      <c r="A294" s="9">
        <v>292</v>
      </c>
      <c r="B294" s="12" t="s">
        <v>522</v>
      </c>
      <c r="C294" s="80">
        <v>9903</v>
      </c>
      <c r="D294" s="6">
        <v>14</v>
      </c>
      <c r="E294" s="6" t="s">
        <v>22</v>
      </c>
      <c r="F294" s="6">
        <v>2024</v>
      </c>
      <c r="G294" s="6"/>
      <c r="H294" s="6" t="s">
        <v>213</v>
      </c>
      <c r="I294" s="7" t="s">
        <v>16</v>
      </c>
      <c r="J294" s="7" t="s">
        <v>207</v>
      </c>
      <c r="K294" s="7" t="s">
        <v>245</v>
      </c>
      <c r="L294" s="6" t="s">
        <v>162</v>
      </c>
      <c r="M294" s="24"/>
      <c r="N294" s="21">
        <v>140.72</v>
      </c>
      <c r="O294" s="52">
        <f>Table_132[[#This Row],[Crédito]]-Table_132[[#This Row],[Débito]]+O293</f>
        <v>2.5579538487363607E-13</v>
      </c>
    </row>
    <row r="295" spans="1:15" ht="15.75" customHeight="1" x14ac:dyDescent="0.25">
      <c r="A295" s="9">
        <v>293</v>
      </c>
      <c r="B295" s="12" t="s">
        <v>525</v>
      </c>
      <c r="C295" s="80">
        <v>400919362508</v>
      </c>
      <c r="D295" s="6">
        <v>15</v>
      </c>
      <c r="E295" s="6" t="s">
        <v>22</v>
      </c>
      <c r="F295" s="6">
        <v>2024</v>
      </c>
      <c r="G295" s="6"/>
      <c r="H295" s="6" t="s">
        <v>217</v>
      </c>
      <c r="I295" s="7" t="s">
        <v>180</v>
      </c>
      <c r="J295" s="7" t="s">
        <v>237</v>
      </c>
      <c r="K295" s="7" t="s">
        <v>244</v>
      </c>
      <c r="L295" s="6" t="s">
        <v>181</v>
      </c>
      <c r="M295" s="57">
        <v>766.72</v>
      </c>
      <c r="N295" s="21"/>
      <c r="O295" s="52">
        <f>Table_132[[#This Row],[Crédito]]-Table_132[[#This Row],[Débito]]+O294</f>
        <v>766.72000000000025</v>
      </c>
    </row>
    <row r="296" spans="1:15" ht="15.75" customHeight="1" x14ac:dyDescent="0.25">
      <c r="A296" s="9">
        <v>294</v>
      </c>
      <c r="B296" s="12" t="s">
        <v>522</v>
      </c>
      <c r="C296" s="80">
        <v>9903</v>
      </c>
      <c r="D296" s="6">
        <v>19</v>
      </c>
      <c r="E296" s="6" t="s">
        <v>22</v>
      </c>
      <c r="F296" s="6">
        <v>2024</v>
      </c>
      <c r="G296" s="6"/>
      <c r="H296" s="6" t="s">
        <v>213</v>
      </c>
      <c r="I296" s="7" t="s">
        <v>16</v>
      </c>
      <c r="J296" s="7" t="s">
        <v>207</v>
      </c>
      <c r="K296" s="7" t="s">
        <v>245</v>
      </c>
      <c r="L296" s="6" t="s">
        <v>206</v>
      </c>
      <c r="M296" s="24"/>
      <c r="N296" s="21">
        <v>766.72</v>
      </c>
      <c r="O296" s="52">
        <f>Table_132[[#This Row],[Crédito]]-Table_132[[#This Row],[Débito]]+O295</f>
        <v>0</v>
      </c>
    </row>
    <row r="297" spans="1:15" ht="15.75" customHeight="1" x14ac:dyDescent="0.25">
      <c r="A297" s="9">
        <v>295</v>
      </c>
      <c r="B297" s="12" t="s">
        <v>161</v>
      </c>
      <c r="C297" s="80">
        <v>551369000115288</v>
      </c>
      <c r="D297" s="6">
        <v>19</v>
      </c>
      <c r="E297" s="6" t="s">
        <v>22</v>
      </c>
      <c r="F297" s="6">
        <v>2024</v>
      </c>
      <c r="G297" s="6"/>
      <c r="H297" s="6" t="s">
        <v>214</v>
      </c>
      <c r="I297" s="7" t="s">
        <v>257</v>
      </c>
      <c r="J297" s="7" t="s">
        <v>220</v>
      </c>
      <c r="K297" s="17"/>
      <c r="L297" s="50" t="s">
        <v>258</v>
      </c>
      <c r="M297" s="20">
        <v>2500</v>
      </c>
      <c r="N297" s="21"/>
      <c r="O297" s="52">
        <f>Table_132[[#This Row],[Crédito]]-Table_132[[#This Row],[Débito]]+O296</f>
        <v>2500</v>
      </c>
    </row>
    <row r="298" spans="1:15" ht="15.75" customHeight="1" x14ac:dyDescent="0.25">
      <c r="A298" s="9">
        <v>296</v>
      </c>
      <c r="B298" s="12" t="s">
        <v>161</v>
      </c>
      <c r="C298" s="80">
        <v>551369000133338</v>
      </c>
      <c r="D298" s="6">
        <v>19</v>
      </c>
      <c r="E298" s="6" t="s">
        <v>22</v>
      </c>
      <c r="F298" s="6">
        <v>2024</v>
      </c>
      <c r="G298" s="6"/>
      <c r="H298" s="6" t="s">
        <v>214</v>
      </c>
      <c r="I298" s="7" t="s">
        <v>257</v>
      </c>
      <c r="J298" s="7" t="s">
        <v>220</v>
      </c>
      <c r="K298" s="17"/>
      <c r="L298" s="50" t="s">
        <v>258</v>
      </c>
      <c r="M298" s="20">
        <v>10080</v>
      </c>
      <c r="N298" s="21"/>
      <c r="O298" s="52">
        <f>Table_132[[#This Row],[Crédito]]-Table_132[[#This Row],[Débito]]+O297</f>
        <v>12580</v>
      </c>
    </row>
    <row r="299" spans="1:15" ht="15.75" customHeight="1" x14ac:dyDescent="0.25">
      <c r="A299" s="9">
        <v>297</v>
      </c>
      <c r="B299" s="12" t="s">
        <v>352</v>
      </c>
      <c r="C299" s="80">
        <v>553582000200519</v>
      </c>
      <c r="D299" s="6">
        <v>19</v>
      </c>
      <c r="E299" s="6" t="s">
        <v>22</v>
      </c>
      <c r="F299" s="6">
        <v>2024</v>
      </c>
      <c r="G299" s="6"/>
      <c r="H299" s="6" t="s">
        <v>214</v>
      </c>
      <c r="I299" s="7" t="s">
        <v>355</v>
      </c>
      <c r="J299" s="7" t="s">
        <v>235</v>
      </c>
      <c r="K299" s="17"/>
      <c r="L299" s="6" t="s">
        <v>356</v>
      </c>
      <c r="M299" s="24"/>
      <c r="N299" s="21">
        <v>600</v>
      </c>
      <c r="O299" s="52">
        <f>Table_132[[#This Row],[Crédito]]-Table_132[[#This Row],[Débito]]+O298</f>
        <v>11980</v>
      </c>
    </row>
    <row r="300" spans="1:15" ht="15.75" customHeight="1" x14ac:dyDescent="0.25">
      <c r="A300" s="9">
        <v>298</v>
      </c>
      <c r="B300" s="12" t="s">
        <v>522</v>
      </c>
      <c r="C300" s="80">
        <v>9903</v>
      </c>
      <c r="D300" s="6">
        <v>20</v>
      </c>
      <c r="E300" s="6" t="s">
        <v>22</v>
      </c>
      <c r="F300" s="6">
        <v>2024</v>
      </c>
      <c r="G300" s="6"/>
      <c r="H300" s="6" t="s">
        <v>213</v>
      </c>
      <c r="I300" s="7" t="s">
        <v>16</v>
      </c>
      <c r="J300" s="7" t="s">
        <v>207</v>
      </c>
      <c r="K300" s="7" t="s">
        <v>245</v>
      </c>
      <c r="L300" s="6" t="s">
        <v>162</v>
      </c>
      <c r="M300" s="24"/>
      <c r="N300" s="21">
        <v>11980</v>
      </c>
      <c r="O300" s="52">
        <f>Table_132[[#This Row],[Crédito]]-Table_132[[#This Row],[Débito]]+O299</f>
        <v>0</v>
      </c>
    </row>
    <row r="301" spans="1:15" ht="15.75" customHeight="1" x14ac:dyDescent="0.25">
      <c r="A301" s="9">
        <v>299</v>
      </c>
      <c r="B301" s="12" t="s">
        <v>234</v>
      </c>
      <c r="C301" s="80">
        <v>554439000039504</v>
      </c>
      <c r="D301" s="6">
        <v>20</v>
      </c>
      <c r="E301" s="6" t="s">
        <v>22</v>
      </c>
      <c r="F301" s="6">
        <v>2024</v>
      </c>
      <c r="G301" s="6"/>
      <c r="H301" s="6" t="s">
        <v>217</v>
      </c>
      <c r="I301" s="7" t="s">
        <v>180</v>
      </c>
      <c r="J301" s="7" t="s">
        <v>237</v>
      </c>
      <c r="K301" s="17"/>
      <c r="L301" s="6" t="s">
        <v>181</v>
      </c>
      <c r="M301" s="24"/>
      <c r="N301" s="21">
        <v>387.6</v>
      </c>
      <c r="O301" s="52">
        <f>Table_132[[#This Row],[Crédito]]-Table_132[[#This Row],[Débito]]+O300</f>
        <v>-387.6</v>
      </c>
    </row>
    <row r="302" spans="1:15" ht="15.75" customHeight="1" x14ac:dyDescent="0.25">
      <c r="A302" s="9">
        <v>300</v>
      </c>
      <c r="B302" s="12" t="s">
        <v>370</v>
      </c>
      <c r="C302" s="80">
        <v>82001</v>
      </c>
      <c r="D302" s="6">
        <v>20</v>
      </c>
      <c r="E302" s="6" t="s">
        <v>22</v>
      </c>
      <c r="F302" s="6">
        <v>2024</v>
      </c>
      <c r="G302" s="6"/>
      <c r="H302" s="6" t="s">
        <v>248</v>
      </c>
      <c r="I302" s="86" t="s">
        <v>353</v>
      </c>
      <c r="J302" s="7" t="s">
        <v>205</v>
      </c>
      <c r="K302" s="17"/>
      <c r="L302" s="6" t="s">
        <v>354</v>
      </c>
      <c r="M302" s="24"/>
      <c r="N302" s="21">
        <v>660</v>
      </c>
      <c r="O302" s="52">
        <f>Table_132[[#This Row],[Crédito]]-Table_132[[#This Row],[Débito]]+O301</f>
        <v>-1047.5999999999999</v>
      </c>
    </row>
    <row r="303" spans="1:15" ht="15.75" customHeight="1" x14ac:dyDescent="0.25">
      <c r="A303" s="9">
        <v>301</v>
      </c>
      <c r="B303" s="12" t="s">
        <v>523</v>
      </c>
      <c r="C303" s="80">
        <v>9903</v>
      </c>
      <c r="D303" s="6">
        <v>22</v>
      </c>
      <c r="E303" s="6" t="s">
        <v>22</v>
      </c>
      <c r="F303" s="6">
        <v>2024</v>
      </c>
      <c r="G303" s="6"/>
      <c r="H303" s="6" t="s">
        <v>217</v>
      </c>
      <c r="I303" s="7" t="s">
        <v>180</v>
      </c>
      <c r="J303" s="7" t="s">
        <v>237</v>
      </c>
      <c r="K303" s="7" t="s">
        <v>245</v>
      </c>
      <c r="L303" s="6" t="s">
        <v>181</v>
      </c>
      <c r="M303" s="57">
        <v>1047.5999999999999</v>
      </c>
      <c r="N303" s="21"/>
      <c r="O303" s="52">
        <f>Table_132[[#This Row],[Crédito]]-Table_132[[#This Row],[Débito]]+O302</f>
        <v>0</v>
      </c>
    </row>
    <row r="304" spans="1:15" ht="15.75" customHeight="1" x14ac:dyDescent="0.25">
      <c r="A304" s="9">
        <v>302</v>
      </c>
      <c r="B304" s="12" t="s">
        <v>253</v>
      </c>
      <c r="C304" s="80">
        <v>82201</v>
      </c>
      <c r="D304" s="6">
        <v>22</v>
      </c>
      <c r="E304" s="6" t="s">
        <v>22</v>
      </c>
      <c r="F304" s="6">
        <v>2024</v>
      </c>
      <c r="G304" s="6"/>
      <c r="H304" s="6" t="s">
        <v>210</v>
      </c>
      <c r="I304" s="7" t="s">
        <v>178</v>
      </c>
      <c r="J304" s="7" t="s">
        <v>209</v>
      </c>
      <c r="K304" s="17"/>
      <c r="L304" s="6" t="s">
        <v>179</v>
      </c>
      <c r="M304" s="24"/>
      <c r="N304" s="21">
        <v>3473.85</v>
      </c>
      <c r="O304" s="52">
        <f>Table_132[[#This Row],[Crédito]]-Table_132[[#This Row],[Débito]]+O303</f>
        <v>-3473.85</v>
      </c>
    </row>
    <row r="305" spans="1:15" ht="15.75" customHeight="1" x14ac:dyDescent="0.25">
      <c r="A305" s="9">
        <v>303</v>
      </c>
      <c r="B305" s="12" t="s">
        <v>523</v>
      </c>
      <c r="C305" s="80">
        <v>9903</v>
      </c>
      <c r="D305" s="6">
        <v>22</v>
      </c>
      <c r="E305" s="6" t="s">
        <v>22</v>
      </c>
      <c r="F305" s="6">
        <v>2024</v>
      </c>
      <c r="G305" s="6"/>
      <c r="H305" s="9" t="s">
        <v>217</v>
      </c>
      <c r="I305" s="7" t="s">
        <v>180</v>
      </c>
      <c r="J305" s="7" t="s">
        <v>237</v>
      </c>
      <c r="K305" s="7" t="s">
        <v>245</v>
      </c>
      <c r="L305" s="6" t="s">
        <v>181</v>
      </c>
      <c r="M305" s="57">
        <v>3473.85</v>
      </c>
      <c r="N305" s="21"/>
      <c r="O305" s="52">
        <f>Table_132[[#This Row],[Crédito]]-Table_132[[#This Row],[Débito]]+O304</f>
        <v>0</v>
      </c>
    </row>
    <row r="306" spans="1:15" ht="15.75" customHeight="1" x14ac:dyDescent="0.25">
      <c r="A306" s="9">
        <v>304</v>
      </c>
      <c r="B306" s="12" t="s">
        <v>309</v>
      </c>
      <c r="C306" s="80">
        <v>82901</v>
      </c>
      <c r="D306" s="9">
        <v>29</v>
      </c>
      <c r="E306" s="6" t="s">
        <v>22</v>
      </c>
      <c r="F306" s="6">
        <v>2024</v>
      </c>
      <c r="G306" s="6"/>
      <c r="H306" s="9" t="s">
        <v>228</v>
      </c>
      <c r="I306" s="7" t="s">
        <v>243</v>
      </c>
      <c r="J306" s="7" t="s">
        <v>220</v>
      </c>
      <c r="K306" s="17" t="s">
        <v>481</v>
      </c>
      <c r="L306" s="6" t="s">
        <v>211</v>
      </c>
      <c r="M306" s="20"/>
      <c r="N306" s="21">
        <v>2500</v>
      </c>
      <c r="O306" s="52">
        <f>Table_132[[#This Row],[Crédito]]-Table_132[[#This Row],[Débito]]+O305</f>
        <v>-2500</v>
      </c>
    </row>
    <row r="307" spans="1:15" ht="15.75" customHeight="1" x14ac:dyDescent="0.25">
      <c r="A307" s="9">
        <v>305</v>
      </c>
      <c r="B307" s="12" t="s">
        <v>523</v>
      </c>
      <c r="C307" s="80">
        <v>9903</v>
      </c>
      <c r="D307" s="9">
        <v>29</v>
      </c>
      <c r="E307" s="6" t="s">
        <v>22</v>
      </c>
      <c r="F307" s="6">
        <v>2024</v>
      </c>
      <c r="G307" s="6"/>
      <c r="H307" s="9" t="s">
        <v>217</v>
      </c>
      <c r="I307" s="7" t="s">
        <v>180</v>
      </c>
      <c r="J307" s="7" t="s">
        <v>237</v>
      </c>
      <c r="K307" s="7" t="s">
        <v>245</v>
      </c>
      <c r="L307" s="6" t="s">
        <v>181</v>
      </c>
      <c r="M307" s="57">
        <v>2500</v>
      </c>
      <c r="N307" s="21"/>
      <c r="O307" s="101">
        <f>Table_132[[#This Row],[Crédito]]-Table_132[[#This Row],[Débito]]+O306</f>
        <v>0</v>
      </c>
    </row>
    <row r="308" spans="1:15" ht="15.75" customHeight="1" x14ac:dyDescent="0.25">
      <c r="A308" s="9">
        <v>306</v>
      </c>
      <c r="B308" s="12" t="s">
        <v>424</v>
      </c>
      <c r="C308" s="80">
        <v>553653000032720</v>
      </c>
      <c r="D308" s="9">
        <v>2</v>
      </c>
      <c r="E308" s="6" t="s">
        <v>23</v>
      </c>
      <c r="F308" s="6">
        <v>2024</v>
      </c>
      <c r="G308" s="6"/>
      <c r="H308" s="9" t="s">
        <v>214</v>
      </c>
      <c r="I308" s="88" t="s">
        <v>311</v>
      </c>
      <c r="J308" s="7" t="s">
        <v>272</v>
      </c>
      <c r="K308" s="17"/>
      <c r="L308" s="6" t="s">
        <v>192</v>
      </c>
      <c r="M308" s="20"/>
      <c r="N308" s="21">
        <v>2506.8000000000002</v>
      </c>
      <c r="O308" s="52">
        <f>Table_132[[#This Row],[Crédito]]-Table_132[[#This Row],[Débito]]+O307</f>
        <v>-2506.8000000000002</v>
      </c>
    </row>
    <row r="309" spans="1:15" ht="15.75" customHeight="1" x14ac:dyDescent="0.25">
      <c r="A309" s="9">
        <v>307</v>
      </c>
      <c r="B309" s="12" t="s">
        <v>424</v>
      </c>
      <c r="C309" s="80">
        <v>553653000033319</v>
      </c>
      <c r="D309" s="9">
        <v>2</v>
      </c>
      <c r="E309" s="6" t="s">
        <v>23</v>
      </c>
      <c r="F309" s="6">
        <v>2024</v>
      </c>
      <c r="G309" s="6"/>
      <c r="H309" s="9" t="s">
        <v>214</v>
      </c>
      <c r="I309" s="90" t="s">
        <v>312</v>
      </c>
      <c r="J309" s="7" t="s">
        <v>280</v>
      </c>
      <c r="K309" s="17"/>
      <c r="L309" s="18" t="s">
        <v>201</v>
      </c>
      <c r="M309" s="24"/>
      <c r="N309" s="21">
        <v>2506.8000000000002</v>
      </c>
      <c r="O309" s="52">
        <f>Table_132[[#This Row],[Crédito]]-Table_132[[#This Row],[Débito]]+O308</f>
        <v>-5013.6000000000004</v>
      </c>
    </row>
    <row r="310" spans="1:15" ht="15.75" customHeight="1" x14ac:dyDescent="0.25">
      <c r="A310" s="9">
        <v>308</v>
      </c>
      <c r="B310" s="12" t="s">
        <v>424</v>
      </c>
      <c r="C310" s="80">
        <v>554041000055091</v>
      </c>
      <c r="D310" s="9">
        <v>2</v>
      </c>
      <c r="E310" s="6" t="s">
        <v>23</v>
      </c>
      <c r="F310" s="6">
        <v>2024</v>
      </c>
      <c r="G310" s="6"/>
      <c r="H310" s="9" t="s">
        <v>214</v>
      </c>
      <c r="I310" s="88" t="s">
        <v>313</v>
      </c>
      <c r="J310" s="7" t="s">
        <v>273</v>
      </c>
      <c r="K310" s="17"/>
      <c r="L310" s="6" t="s">
        <v>335</v>
      </c>
      <c r="M310" s="24"/>
      <c r="N310" s="21">
        <v>1260</v>
      </c>
      <c r="O310" s="52">
        <f>Table_132[[#This Row],[Crédito]]-Table_132[[#This Row],[Débito]]+O309</f>
        <v>-6273.6</v>
      </c>
    </row>
    <row r="311" spans="1:15" ht="15.75" customHeight="1" x14ac:dyDescent="0.25">
      <c r="A311" s="9">
        <v>309</v>
      </c>
      <c r="B311" s="12" t="s">
        <v>424</v>
      </c>
      <c r="C311" s="91">
        <v>554732000008888</v>
      </c>
      <c r="D311" s="9">
        <v>2</v>
      </c>
      <c r="E311" s="6" t="s">
        <v>23</v>
      </c>
      <c r="F311" s="6">
        <v>2024</v>
      </c>
      <c r="G311" s="6"/>
      <c r="H311" s="9" t="s">
        <v>214</v>
      </c>
      <c r="I311" s="90" t="s">
        <v>314</v>
      </c>
      <c r="J311" s="7" t="s">
        <v>315</v>
      </c>
      <c r="K311" s="17"/>
      <c r="L311" s="7" t="s">
        <v>174</v>
      </c>
      <c r="M311" s="24"/>
      <c r="N311" s="21">
        <v>3426.16</v>
      </c>
      <c r="O311" s="52">
        <f>Table_132[[#This Row],[Crédito]]-Table_132[[#This Row],[Débito]]+O310</f>
        <v>-9699.76</v>
      </c>
    </row>
    <row r="312" spans="1:15" ht="15.75" customHeight="1" x14ac:dyDescent="0.25">
      <c r="A312" s="9">
        <v>310</v>
      </c>
      <c r="B312" s="12" t="s">
        <v>424</v>
      </c>
      <c r="C312" s="91">
        <v>554732000026538</v>
      </c>
      <c r="D312" s="9">
        <v>2</v>
      </c>
      <c r="E312" s="6" t="s">
        <v>23</v>
      </c>
      <c r="F312" s="6">
        <v>2024</v>
      </c>
      <c r="G312" s="6"/>
      <c r="H312" s="6" t="s">
        <v>214</v>
      </c>
      <c r="I312" s="7" t="s">
        <v>251</v>
      </c>
      <c r="J312" s="7" t="s">
        <v>315</v>
      </c>
      <c r="K312" s="7" t="s">
        <v>184</v>
      </c>
      <c r="L312" s="6" t="s">
        <v>185</v>
      </c>
      <c r="M312" s="26"/>
      <c r="N312" s="21">
        <v>3226.16</v>
      </c>
      <c r="O312" s="52">
        <f>Table_132[[#This Row],[Crédito]]-Table_132[[#This Row],[Débito]]+O311</f>
        <v>-12925.92</v>
      </c>
    </row>
    <row r="313" spans="1:15" ht="15.75" customHeight="1" x14ac:dyDescent="0.25">
      <c r="A313" s="9">
        <v>311</v>
      </c>
      <c r="B313" s="12" t="s">
        <v>523</v>
      </c>
      <c r="C313" s="91">
        <v>9903</v>
      </c>
      <c r="D313" s="9">
        <v>2</v>
      </c>
      <c r="E313" s="6" t="s">
        <v>23</v>
      </c>
      <c r="F313" s="6">
        <v>2024</v>
      </c>
      <c r="G313" s="6"/>
      <c r="H313" s="6" t="s">
        <v>217</v>
      </c>
      <c r="I313" s="7" t="s">
        <v>180</v>
      </c>
      <c r="J313" s="7" t="s">
        <v>237</v>
      </c>
      <c r="K313" s="7" t="s">
        <v>245</v>
      </c>
      <c r="L313" s="6" t="s">
        <v>181</v>
      </c>
      <c r="M313" s="171">
        <v>5867.12</v>
      </c>
      <c r="N313" s="21"/>
      <c r="O313" s="52">
        <f>Table_132[[#This Row],[Crédito]]-Table_132[[#This Row],[Débito]]+O312</f>
        <v>-7058.8</v>
      </c>
    </row>
    <row r="314" spans="1:15" ht="15.75" customHeight="1" x14ac:dyDescent="0.25">
      <c r="A314" s="9">
        <v>312</v>
      </c>
      <c r="B314" s="12" t="s">
        <v>525</v>
      </c>
      <c r="C314" s="91">
        <v>98</v>
      </c>
      <c r="D314" s="9">
        <v>2</v>
      </c>
      <c r="E314" s="6" t="s">
        <v>23</v>
      </c>
      <c r="F314" s="6">
        <v>2024</v>
      </c>
      <c r="G314" s="6"/>
      <c r="H314" s="6" t="s">
        <v>217</v>
      </c>
      <c r="I314" s="7" t="s">
        <v>180</v>
      </c>
      <c r="J314" s="7" t="s">
        <v>237</v>
      </c>
      <c r="K314" s="7" t="s">
        <v>244</v>
      </c>
      <c r="L314" s="6" t="s">
        <v>181</v>
      </c>
      <c r="M314" s="172">
        <v>7500</v>
      </c>
      <c r="N314" s="21"/>
      <c r="O314" s="52">
        <f>Table_132[[#This Row],[Crédito]]-Table_132[[#This Row],[Débito]]+O313</f>
        <v>441.19999999999982</v>
      </c>
    </row>
    <row r="315" spans="1:15" ht="15.75" customHeight="1" x14ac:dyDescent="0.25">
      <c r="A315" s="9">
        <v>313</v>
      </c>
      <c r="B315" s="12" t="s">
        <v>522</v>
      </c>
      <c r="C315" s="91">
        <v>9903</v>
      </c>
      <c r="D315" s="9">
        <v>2</v>
      </c>
      <c r="E315" s="6" t="s">
        <v>23</v>
      </c>
      <c r="F315" s="6">
        <v>2024</v>
      </c>
      <c r="G315" s="6"/>
      <c r="H315" s="6" t="s">
        <v>213</v>
      </c>
      <c r="I315" s="7" t="s">
        <v>16</v>
      </c>
      <c r="J315" s="7" t="s">
        <v>207</v>
      </c>
      <c r="K315" s="7" t="s">
        <v>245</v>
      </c>
      <c r="L315" s="6" t="s">
        <v>162</v>
      </c>
      <c r="M315" s="55"/>
      <c r="N315" s="21">
        <v>441.2</v>
      </c>
      <c r="O315" s="52">
        <f>Table_132[[#This Row],[Crédito]]-Table_132[[#This Row],[Débito]]+O314</f>
        <v>0</v>
      </c>
    </row>
    <row r="316" spans="1:15" ht="15.75" customHeight="1" x14ac:dyDescent="0.25">
      <c r="A316" s="9">
        <v>314</v>
      </c>
      <c r="B316" s="12" t="s">
        <v>525</v>
      </c>
      <c r="C316" s="91">
        <v>400919362508</v>
      </c>
      <c r="D316" s="9">
        <v>2</v>
      </c>
      <c r="E316" s="6" t="s">
        <v>23</v>
      </c>
      <c r="F316" s="6">
        <v>2024</v>
      </c>
      <c r="G316" s="6"/>
      <c r="H316" s="6" t="s">
        <v>217</v>
      </c>
      <c r="I316" s="10" t="s">
        <v>180</v>
      </c>
      <c r="J316" s="7" t="s">
        <v>237</v>
      </c>
      <c r="K316" s="7" t="s">
        <v>244</v>
      </c>
      <c r="L316" s="6" t="s">
        <v>181</v>
      </c>
      <c r="M316" s="172">
        <v>751.35</v>
      </c>
      <c r="N316" s="21"/>
      <c r="O316" s="52">
        <f>Table_132[[#This Row],[Crédito]]-Table_132[[#This Row],[Débito]]+O315</f>
        <v>751.35</v>
      </c>
    </row>
    <row r="317" spans="1:15" ht="15.75" customHeight="1" x14ac:dyDescent="0.25">
      <c r="A317" s="9">
        <v>315</v>
      </c>
      <c r="B317" s="12" t="s">
        <v>424</v>
      </c>
      <c r="C317" s="91">
        <v>551218000018656</v>
      </c>
      <c r="D317" s="9">
        <v>3</v>
      </c>
      <c r="E317" s="6" t="s">
        <v>23</v>
      </c>
      <c r="F317" s="6">
        <v>2024</v>
      </c>
      <c r="G317" s="6"/>
      <c r="H317" s="6" t="s">
        <v>214</v>
      </c>
      <c r="I317" s="33" t="s">
        <v>259</v>
      </c>
      <c r="J317" s="7" t="s">
        <v>273</v>
      </c>
      <c r="K317" s="17"/>
      <c r="L317" s="6" t="s">
        <v>195</v>
      </c>
      <c r="M317" s="24"/>
      <c r="N317" s="21">
        <v>2881.16</v>
      </c>
      <c r="O317" s="52">
        <f>Table_132[[#This Row],[Crédito]]-Table_132[[#This Row],[Débito]]+O316</f>
        <v>-2129.81</v>
      </c>
    </row>
    <row r="318" spans="1:15" ht="15.75" customHeight="1" x14ac:dyDescent="0.25">
      <c r="A318" s="9">
        <v>316</v>
      </c>
      <c r="B318" s="12" t="s">
        <v>424</v>
      </c>
      <c r="C318" s="91">
        <v>551668000033949</v>
      </c>
      <c r="D318" s="9">
        <v>3</v>
      </c>
      <c r="E318" s="6" t="s">
        <v>23</v>
      </c>
      <c r="F318" s="6">
        <v>2024</v>
      </c>
      <c r="G318" s="6"/>
      <c r="H318" s="6" t="s">
        <v>214</v>
      </c>
      <c r="I318" s="33" t="s">
        <v>260</v>
      </c>
      <c r="J318" s="7" t="s">
        <v>273</v>
      </c>
      <c r="K318" s="17"/>
      <c r="L318" s="6" t="s">
        <v>357</v>
      </c>
      <c r="M318" s="24"/>
      <c r="N318" s="21">
        <v>420</v>
      </c>
      <c r="O318" s="52">
        <f>Table_132[[#This Row],[Crédito]]-Table_132[[#This Row],[Débito]]+O317</f>
        <v>-2549.81</v>
      </c>
    </row>
    <row r="319" spans="1:15" ht="15.75" customHeight="1" x14ac:dyDescent="0.25">
      <c r="A319" s="9">
        <v>317</v>
      </c>
      <c r="B319" s="12" t="s">
        <v>424</v>
      </c>
      <c r="C319" s="91">
        <v>551668000220302</v>
      </c>
      <c r="D319" s="9">
        <v>3</v>
      </c>
      <c r="E319" s="6" t="s">
        <v>23</v>
      </c>
      <c r="F319" s="6">
        <v>2024</v>
      </c>
      <c r="G319" s="6"/>
      <c r="H319" s="6" t="s">
        <v>214</v>
      </c>
      <c r="I319" s="33" t="s">
        <v>261</v>
      </c>
      <c r="J319" s="7" t="s">
        <v>273</v>
      </c>
      <c r="K319" s="17"/>
      <c r="L319" s="6" t="s">
        <v>194</v>
      </c>
      <c r="M319" s="24"/>
      <c r="N319" s="21">
        <v>420</v>
      </c>
      <c r="O319" s="52">
        <f>Table_132[[#This Row],[Crédito]]-Table_132[[#This Row],[Débito]]+O318</f>
        <v>-2969.81</v>
      </c>
    </row>
    <row r="320" spans="1:15" ht="15.75" customHeight="1" x14ac:dyDescent="0.25">
      <c r="A320" s="9">
        <v>318</v>
      </c>
      <c r="B320" s="12" t="s">
        <v>424</v>
      </c>
      <c r="C320" s="91">
        <v>553653000024135</v>
      </c>
      <c r="D320" s="9">
        <v>3</v>
      </c>
      <c r="E320" s="6" t="s">
        <v>23</v>
      </c>
      <c r="F320" s="6">
        <v>2024</v>
      </c>
      <c r="G320" s="6"/>
      <c r="H320" s="6" t="s">
        <v>214</v>
      </c>
      <c r="I320" s="33" t="s">
        <v>262</v>
      </c>
      <c r="J320" s="7" t="s">
        <v>272</v>
      </c>
      <c r="K320" s="17"/>
      <c r="L320" s="7" t="s">
        <v>176</v>
      </c>
      <c r="M320" s="24"/>
      <c r="N320" s="21">
        <v>2656.8</v>
      </c>
      <c r="O320" s="52">
        <f>Table_132[[#This Row],[Crédito]]-Table_132[[#This Row],[Débito]]+O319</f>
        <v>-5626.6100000000006</v>
      </c>
    </row>
    <row r="321" spans="1:15" ht="15.75" customHeight="1" x14ac:dyDescent="0.25">
      <c r="A321" s="9">
        <v>319</v>
      </c>
      <c r="B321" s="12" t="s">
        <v>424</v>
      </c>
      <c r="C321" s="91">
        <v>553653000030553</v>
      </c>
      <c r="D321" s="9">
        <v>3</v>
      </c>
      <c r="E321" s="6" t="s">
        <v>23</v>
      </c>
      <c r="F321" s="6">
        <v>2024</v>
      </c>
      <c r="G321" s="6"/>
      <c r="H321" s="6" t="s">
        <v>214</v>
      </c>
      <c r="I321" s="33" t="s">
        <v>316</v>
      </c>
      <c r="J321" s="7" t="s">
        <v>273</v>
      </c>
      <c r="K321" s="17"/>
      <c r="L321" s="6" t="s">
        <v>334</v>
      </c>
      <c r="M321" s="24"/>
      <c r="N321" s="21">
        <v>445</v>
      </c>
      <c r="O321" s="52">
        <f>Table_132[[#This Row],[Crédito]]-Table_132[[#This Row],[Débito]]+O320</f>
        <v>-6071.6100000000006</v>
      </c>
    </row>
    <row r="322" spans="1:15" ht="15.75" customHeight="1" x14ac:dyDescent="0.25">
      <c r="A322" s="9">
        <v>320</v>
      </c>
      <c r="B322" s="12" t="s">
        <v>424</v>
      </c>
      <c r="C322" s="91">
        <v>554439000134372</v>
      </c>
      <c r="D322" s="9">
        <v>3</v>
      </c>
      <c r="E322" s="6" t="s">
        <v>23</v>
      </c>
      <c r="F322" s="6">
        <v>2024</v>
      </c>
      <c r="G322" s="6"/>
      <c r="H322" s="6" t="s">
        <v>214</v>
      </c>
      <c r="I322" s="33" t="s">
        <v>263</v>
      </c>
      <c r="J322" s="7" t="s">
        <v>272</v>
      </c>
      <c r="K322" s="17"/>
      <c r="L322" s="6" t="s">
        <v>358</v>
      </c>
      <c r="M322" s="24"/>
      <c r="N322" s="21">
        <v>2506.8000000000002</v>
      </c>
      <c r="O322" s="52">
        <f>Table_132[[#This Row],[Crédito]]-Table_132[[#This Row],[Débito]]+O321</f>
        <v>-8578.41</v>
      </c>
    </row>
    <row r="323" spans="1:15" ht="15.75" customHeight="1" x14ac:dyDescent="0.25">
      <c r="A323" s="9">
        <v>321</v>
      </c>
      <c r="B323" s="12" t="s">
        <v>424</v>
      </c>
      <c r="C323" s="91">
        <v>554732000025120</v>
      </c>
      <c r="D323" s="9">
        <v>3</v>
      </c>
      <c r="E323" s="6" t="s">
        <v>23</v>
      </c>
      <c r="F323" s="6">
        <v>2024</v>
      </c>
      <c r="G323" s="6"/>
      <c r="H323" s="6" t="s">
        <v>214</v>
      </c>
      <c r="I323" s="33" t="s">
        <v>317</v>
      </c>
      <c r="J323" s="7" t="s">
        <v>273</v>
      </c>
      <c r="K323" s="17"/>
      <c r="L323" s="6" t="s">
        <v>199</v>
      </c>
      <c r="M323" s="24"/>
      <c r="N323" s="21">
        <v>420</v>
      </c>
      <c r="O323" s="52">
        <f>Table_132[[#This Row],[Crédito]]-Table_132[[#This Row],[Débito]]+O322</f>
        <v>-8998.41</v>
      </c>
    </row>
    <row r="324" spans="1:15" ht="15.75" customHeight="1" x14ac:dyDescent="0.25">
      <c r="A324" s="9">
        <v>322</v>
      </c>
      <c r="B324" s="12" t="s">
        <v>424</v>
      </c>
      <c r="C324" s="91">
        <v>554732000129468</v>
      </c>
      <c r="D324" s="9">
        <v>3</v>
      </c>
      <c r="E324" s="6" t="s">
        <v>23</v>
      </c>
      <c r="F324" s="6">
        <v>2024</v>
      </c>
      <c r="G324" s="6"/>
      <c r="H324" s="6" t="s">
        <v>214</v>
      </c>
      <c r="I324" s="33" t="s">
        <v>163</v>
      </c>
      <c r="J324" s="7" t="s">
        <v>273</v>
      </c>
      <c r="K324" s="17"/>
      <c r="L324" s="6" t="s">
        <v>164</v>
      </c>
      <c r="M324" s="24"/>
      <c r="N324" s="21">
        <v>420</v>
      </c>
      <c r="O324" s="52">
        <f>Table_132[[#This Row],[Crédito]]-Table_132[[#This Row],[Débito]]+O323</f>
        <v>-9418.41</v>
      </c>
    </row>
    <row r="325" spans="1:15" ht="15.75" customHeight="1" x14ac:dyDescent="0.25">
      <c r="A325" s="9">
        <v>323</v>
      </c>
      <c r="B325" s="12" t="s">
        <v>424</v>
      </c>
      <c r="C325" s="91">
        <v>554732000132552</v>
      </c>
      <c r="D325" s="9">
        <v>3</v>
      </c>
      <c r="E325" s="6" t="s">
        <v>23</v>
      </c>
      <c r="F325" s="6">
        <v>2024</v>
      </c>
      <c r="G325" s="6"/>
      <c r="H325" s="6" t="s">
        <v>214</v>
      </c>
      <c r="I325" s="33" t="s">
        <v>264</v>
      </c>
      <c r="J325" s="7" t="s">
        <v>284</v>
      </c>
      <c r="K325" s="17"/>
      <c r="L325" s="7" t="s">
        <v>169</v>
      </c>
      <c r="M325" s="24"/>
      <c r="N325" s="21">
        <v>890</v>
      </c>
      <c r="O325" s="52">
        <f>Table_132[[#This Row],[Crédito]]-Table_132[[#This Row],[Débito]]+O324</f>
        <v>-10308.41</v>
      </c>
    </row>
    <row r="326" spans="1:15" ht="15.75" customHeight="1" x14ac:dyDescent="0.25">
      <c r="A326" s="9">
        <v>324</v>
      </c>
      <c r="B326" s="12" t="s">
        <v>424</v>
      </c>
      <c r="C326" s="91">
        <v>554732000141920</v>
      </c>
      <c r="D326" s="9">
        <v>3</v>
      </c>
      <c r="E326" s="6" t="s">
        <v>23</v>
      </c>
      <c r="F326" s="6">
        <v>2024</v>
      </c>
      <c r="G326" s="6"/>
      <c r="H326" s="6" t="s">
        <v>214</v>
      </c>
      <c r="I326" s="33" t="s">
        <v>265</v>
      </c>
      <c r="J326" s="7" t="s">
        <v>315</v>
      </c>
      <c r="K326" s="17"/>
      <c r="L326" s="6" t="s">
        <v>172</v>
      </c>
      <c r="M326" s="24"/>
      <c r="N326" s="21">
        <v>3426.16</v>
      </c>
      <c r="O326" s="52">
        <f>Table_132[[#This Row],[Crédito]]-Table_132[[#This Row],[Débito]]+O325</f>
        <v>-13734.57</v>
      </c>
    </row>
    <row r="327" spans="1:15" ht="15.75" customHeight="1" x14ac:dyDescent="0.25">
      <c r="A327" s="9">
        <v>325</v>
      </c>
      <c r="B327" s="12" t="s">
        <v>424</v>
      </c>
      <c r="C327" s="91">
        <v>90301</v>
      </c>
      <c r="D327" s="9">
        <v>3</v>
      </c>
      <c r="E327" s="6" t="s">
        <v>23</v>
      </c>
      <c r="F327" s="6">
        <v>2024</v>
      </c>
      <c r="G327" s="6"/>
      <c r="H327" s="6" t="s">
        <v>228</v>
      </c>
      <c r="I327" s="33" t="s">
        <v>305</v>
      </c>
      <c r="J327" s="7" t="s">
        <v>284</v>
      </c>
      <c r="K327" s="17"/>
      <c r="L327" s="6" t="s">
        <v>346</v>
      </c>
      <c r="M327" s="24"/>
      <c r="N327" s="21">
        <v>420</v>
      </c>
      <c r="O327" s="52">
        <f>Table_132[[#This Row],[Crédito]]-Table_132[[#This Row],[Débito]]+O326</f>
        <v>-14154.57</v>
      </c>
    </row>
    <row r="328" spans="1:15" ht="15.75" customHeight="1" x14ac:dyDescent="0.25">
      <c r="A328" s="9">
        <v>326</v>
      </c>
      <c r="B328" s="12" t="s">
        <v>424</v>
      </c>
      <c r="C328" s="91">
        <v>90302</v>
      </c>
      <c r="D328" s="9">
        <v>3</v>
      </c>
      <c r="E328" s="6" t="s">
        <v>23</v>
      </c>
      <c r="F328" s="6">
        <v>2024</v>
      </c>
      <c r="G328" s="6"/>
      <c r="H328" s="6" t="s">
        <v>228</v>
      </c>
      <c r="I328" s="33" t="s">
        <v>318</v>
      </c>
      <c r="J328" s="7" t="s">
        <v>280</v>
      </c>
      <c r="K328" s="17"/>
      <c r="L328" s="6" t="s">
        <v>165</v>
      </c>
      <c r="M328" s="24"/>
      <c r="N328" s="21">
        <v>6800.07</v>
      </c>
      <c r="O328" s="52">
        <f>Table_132[[#This Row],[Crédito]]-Table_132[[#This Row],[Débito]]+O327</f>
        <v>-20954.64</v>
      </c>
    </row>
    <row r="329" spans="1:15" ht="15.75" customHeight="1" x14ac:dyDescent="0.25">
      <c r="A329" s="9">
        <v>327</v>
      </c>
      <c r="B329" s="12" t="s">
        <v>424</v>
      </c>
      <c r="C329" s="91">
        <v>90303</v>
      </c>
      <c r="D329" s="9">
        <v>3</v>
      </c>
      <c r="E329" s="6" t="s">
        <v>23</v>
      </c>
      <c r="F329" s="6">
        <v>2024</v>
      </c>
      <c r="G329" s="6"/>
      <c r="H329" s="6" t="s">
        <v>228</v>
      </c>
      <c r="I329" s="33" t="s">
        <v>196</v>
      </c>
      <c r="J329" s="7" t="s">
        <v>273</v>
      </c>
      <c r="K329" s="17"/>
      <c r="L329" s="6" t="s">
        <v>197</v>
      </c>
      <c r="M329" s="24"/>
      <c r="N329" s="21">
        <v>420</v>
      </c>
      <c r="O329" s="52">
        <f>Table_132[[#This Row],[Crédito]]-Table_132[[#This Row],[Débito]]+O328</f>
        <v>-21374.639999999999</v>
      </c>
    </row>
    <row r="330" spans="1:15" ht="15.75" customHeight="1" x14ac:dyDescent="0.25">
      <c r="A330" s="9">
        <v>328</v>
      </c>
      <c r="B330" s="12" t="s">
        <v>424</v>
      </c>
      <c r="C330" s="91">
        <v>90304</v>
      </c>
      <c r="D330" s="9">
        <v>3</v>
      </c>
      <c r="E330" s="6" t="s">
        <v>23</v>
      </c>
      <c r="F330" s="6">
        <v>2024</v>
      </c>
      <c r="G330" s="6"/>
      <c r="H330" s="6" t="s">
        <v>228</v>
      </c>
      <c r="I330" s="33" t="s">
        <v>277</v>
      </c>
      <c r="J330" s="7" t="s">
        <v>284</v>
      </c>
      <c r="K330" s="17"/>
      <c r="L330" s="6" t="s">
        <v>166</v>
      </c>
      <c r="M330" s="24"/>
      <c r="N330" s="21">
        <v>420</v>
      </c>
      <c r="O330" s="52">
        <f>Table_132[[#This Row],[Crédito]]-Table_132[[#This Row],[Débito]]+O329</f>
        <v>-21794.639999999999</v>
      </c>
    </row>
    <row r="331" spans="1:15" ht="15.75" customHeight="1" x14ac:dyDescent="0.25">
      <c r="A331" s="9">
        <v>329</v>
      </c>
      <c r="B331" s="12" t="s">
        <v>223</v>
      </c>
      <c r="C331" s="91">
        <v>842471100052474</v>
      </c>
      <c r="D331" s="9">
        <v>3</v>
      </c>
      <c r="E331" s="6" t="s">
        <v>23</v>
      </c>
      <c r="F331" s="6">
        <v>2024</v>
      </c>
      <c r="G331" s="6"/>
      <c r="H331" s="6" t="s">
        <v>213</v>
      </c>
      <c r="I331" s="40" t="s">
        <v>16</v>
      </c>
      <c r="J331" s="7" t="s">
        <v>207</v>
      </c>
      <c r="K331" s="17"/>
      <c r="L331" s="6" t="s">
        <v>162</v>
      </c>
      <c r="M331" s="49"/>
      <c r="N331" s="21">
        <v>12.3</v>
      </c>
      <c r="O331" s="52">
        <f>Table_132[[#This Row],[Crédito]]-Table_132[[#This Row],[Débito]]+O330</f>
        <v>-21806.94</v>
      </c>
    </row>
    <row r="332" spans="1:15" ht="15.75" customHeight="1" x14ac:dyDescent="0.25">
      <c r="A332" s="9">
        <v>330</v>
      </c>
      <c r="B332" s="12" t="s">
        <v>523</v>
      </c>
      <c r="C332" s="91">
        <v>9903</v>
      </c>
      <c r="D332" s="9">
        <v>3</v>
      </c>
      <c r="E332" s="6" t="s">
        <v>23</v>
      </c>
      <c r="F332" s="6">
        <v>2024</v>
      </c>
      <c r="G332" s="6"/>
      <c r="H332" s="6" t="s">
        <v>213</v>
      </c>
      <c r="I332" s="7" t="s">
        <v>180</v>
      </c>
      <c r="J332" s="7" t="s">
        <v>237</v>
      </c>
      <c r="K332" s="7" t="s">
        <v>245</v>
      </c>
      <c r="L332" s="6" t="s">
        <v>181</v>
      </c>
      <c r="M332" s="170">
        <v>441.21</v>
      </c>
      <c r="N332" s="21"/>
      <c r="O332" s="52">
        <f>Table_132[[#This Row],[Crédito]]-Table_132[[#This Row],[Débito]]+O331</f>
        <v>-21365.73</v>
      </c>
    </row>
    <row r="333" spans="1:15" ht="15.75" customHeight="1" x14ac:dyDescent="0.25">
      <c r="A333" s="9">
        <v>331</v>
      </c>
      <c r="B333" s="12" t="s">
        <v>525</v>
      </c>
      <c r="C333" s="92">
        <v>98</v>
      </c>
      <c r="D333" s="9">
        <v>3</v>
      </c>
      <c r="E333" s="6" t="s">
        <v>23</v>
      </c>
      <c r="F333" s="6">
        <v>2024</v>
      </c>
      <c r="G333" s="6"/>
      <c r="H333" s="6" t="s">
        <v>217</v>
      </c>
      <c r="I333" s="29" t="s">
        <v>180</v>
      </c>
      <c r="J333" s="7" t="s">
        <v>237</v>
      </c>
      <c r="K333" s="7" t="s">
        <v>244</v>
      </c>
      <c r="L333" s="6" t="s">
        <v>181</v>
      </c>
      <c r="M333" s="170">
        <v>21500</v>
      </c>
      <c r="N333" s="21"/>
      <c r="O333" s="52">
        <f>Table_132[[#This Row],[Crédito]]-Table_132[[#This Row],[Débito]]+O332</f>
        <v>134.27000000000044</v>
      </c>
    </row>
    <row r="334" spans="1:15" ht="15.75" customHeight="1" x14ac:dyDescent="0.25">
      <c r="A334" s="9">
        <v>332</v>
      </c>
      <c r="B334" s="12" t="s">
        <v>522</v>
      </c>
      <c r="C334" s="92">
        <v>9903</v>
      </c>
      <c r="D334" s="9">
        <v>3</v>
      </c>
      <c r="E334" s="6" t="s">
        <v>23</v>
      </c>
      <c r="F334" s="6">
        <v>2024</v>
      </c>
      <c r="G334" s="6"/>
      <c r="H334" s="6" t="s">
        <v>213</v>
      </c>
      <c r="I334" s="29" t="s">
        <v>16</v>
      </c>
      <c r="J334" s="7" t="s">
        <v>207</v>
      </c>
      <c r="K334" s="7" t="s">
        <v>245</v>
      </c>
      <c r="L334" s="6" t="s">
        <v>162</v>
      </c>
      <c r="M334" s="24"/>
      <c r="N334" s="21">
        <v>134.27000000000001</v>
      </c>
      <c r="O334" s="52">
        <f>Table_132[[#This Row],[Crédito]]-Table_132[[#This Row],[Débito]]+O333</f>
        <v>4.2632564145606011E-13</v>
      </c>
    </row>
    <row r="335" spans="1:15" ht="15.75" customHeight="1" x14ac:dyDescent="0.25">
      <c r="A335" s="9">
        <v>333</v>
      </c>
      <c r="B335" s="12" t="s">
        <v>525</v>
      </c>
      <c r="C335" s="92">
        <v>400919362508</v>
      </c>
      <c r="D335" s="9">
        <v>3</v>
      </c>
      <c r="E335" s="6" t="s">
        <v>23</v>
      </c>
      <c r="F335" s="6">
        <v>2024</v>
      </c>
      <c r="G335" s="6"/>
      <c r="H335" s="6" t="s">
        <v>217</v>
      </c>
      <c r="I335" s="7" t="s">
        <v>180</v>
      </c>
      <c r="J335" s="7" t="s">
        <v>237</v>
      </c>
      <c r="K335" s="7" t="s">
        <v>244</v>
      </c>
      <c r="L335" s="6" t="s">
        <v>181</v>
      </c>
      <c r="M335" s="172">
        <v>502.6</v>
      </c>
      <c r="N335" s="21"/>
      <c r="O335" s="52">
        <f>Table_132[[#This Row],[Crédito]]-Table_132[[#This Row],[Débito]]+O334</f>
        <v>502.60000000000048</v>
      </c>
    </row>
    <row r="336" spans="1:15" ht="15.75" customHeight="1" x14ac:dyDescent="0.25">
      <c r="A336" s="9">
        <v>334</v>
      </c>
      <c r="B336" s="12" t="s">
        <v>525</v>
      </c>
      <c r="C336" s="92">
        <v>3100933063762</v>
      </c>
      <c r="D336" s="9">
        <v>3</v>
      </c>
      <c r="E336" s="6" t="s">
        <v>23</v>
      </c>
      <c r="F336" s="6">
        <v>2024</v>
      </c>
      <c r="G336" s="6"/>
      <c r="H336" s="6" t="s">
        <v>217</v>
      </c>
      <c r="I336" s="7" t="s">
        <v>180</v>
      </c>
      <c r="J336" s="7" t="s">
        <v>237</v>
      </c>
      <c r="K336" s="7" t="s">
        <v>244</v>
      </c>
      <c r="L336" s="6" t="s">
        <v>181</v>
      </c>
      <c r="M336" s="172">
        <v>724.02</v>
      </c>
      <c r="N336" s="21"/>
      <c r="O336" s="52">
        <f>Table_132[[#This Row],[Crédito]]-Table_132[[#This Row],[Débito]]+O335</f>
        <v>1226.6200000000003</v>
      </c>
    </row>
    <row r="337" spans="1:15" ht="15.75" customHeight="1" x14ac:dyDescent="0.25">
      <c r="A337" s="9">
        <v>335</v>
      </c>
      <c r="B337" s="12" t="s">
        <v>424</v>
      </c>
      <c r="C337" s="91">
        <v>554439000025985</v>
      </c>
      <c r="D337" s="9">
        <v>3</v>
      </c>
      <c r="E337" s="6" t="s">
        <v>23</v>
      </c>
      <c r="F337" s="6">
        <v>2024</v>
      </c>
      <c r="G337" s="6"/>
      <c r="H337" s="43" t="s">
        <v>214</v>
      </c>
      <c r="I337" s="33" t="s">
        <v>266</v>
      </c>
      <c r="J337" s="7" t="s">
        <v>273</v>
      </c>
      <c r="K337" s="17"/>
      <c r="L337" s="6" t="s">
        <v>359</v>
      </c>
      <c r="M337" s="54"/>
      <c r="N337" s="21">
        <v>420</v>
      </c>
      <c r="O337" s="52">
        <f>Table_132[[#This Row],[Crédito]]-Table_132[[#This Row],[Débito]]+O336</f>
        <v>806.62000000000035</v>
      </c>
    </row>
    <row r="338" spans="1:15" ht="15.75" customHeight="1" x14ac:dyDescent="0.25">
      <c r="A338" s="9">
        <v>336</v>
      </c>
      <c r="B338" s="12" t="s">
        <v>424</v>
      </c>
      <c r="C338" s="91">
        <v>90401</v>
      </c>
      <c r="D338" s="9">
        <v>4</v>
      </c>
      <c r="E338" s="6" t="s">
        <v>23</v>
      </c>
      <c r="F338" s="6">
        <v>2024</v>
      </c>
      <c r="G338" s="6"/>
      <c r="H338" s="6" t="s">
        <v>228</v>
      </c>
      <c r="I338" s="51" t="s">
        <v>175</v>
      </c>
      <c r="J338" s="7" t="s">
        <v>280</v>
      </c>
      <c r="K338" s="17"/>
      <c r="L338" s="6" t="s">
        <v>166</v>
      </c>
      <c r="M338" s="54"/>
      <c r="N338" s="21">
        <v>2506.8000000000002</v>
      </c>
      <c r="O338" s="52">
        <f>Table_132[[#This Row],[Crédito]]-Table_132[[#This Row],[Débito]]+O337</f>
        <v>-1700.1799999999998</v>
      </c>
    </row>
    <row r="339" spans="1:15" ht="15.75" customHeight="1" x14ac:dyDescent="0.25">
      <c r="A339" s="9">
        <v>337</v>
      </c>
      <c r="B339" s="12" t="s">
        <v>424</v>
      </c>
      <c r="C339" s="91">
        <v>90402</v>
      </c>
      <c r="D339" s="9">
        <v>4</v>
      </c>
      <c r="E339" s="6" t="s">
        <v>23</v>
      </c>
      <c r="F339" s="6">
        <v>2024</v>
      </c>
      <c r="G339" s="6"/>
      <c r="H339" s="6" t="s">
        <v>228</v>
      </c>
      <c r="I339" s="85" t="s">
        <v>319</v>
      </c>
      <c r="J339" s="7" t="s">
        <v>284</v>
      </c>
      <c r="K339" s="17"/>
      <c r="L339" s="6" t="s">
        <v>360</v>
      </c>
      <c r="M339" s="54"/>
      <c r="N339" s="21">
        <v>420</v>
      </c>
      <c r="O339" s="52">
        <f>Table_132[[#This Row],[Crédito]]-Table_132[[#This Row],[Débito]]+O338</f>
        <v>-2120.1799999999998</v>
      </c>
    </row>
    <row r="340" spans="1:15" ht="15.75" customHeight="1" x14ac:dyDescent="0.25">
      <c r="A340" s="9">
        <v>338</v>
      </c>
      <c r="B340" s="12" t="s">
        <v>424</v>
      </c>
      <c r="C340" s="91">
        <v>90403</v>
      </c>
      <c r="D340" s="9">
        <v>4</v>
      </c>
      <c r="E340" s="6" t="s">
        <v>23</v>
      </c>
      <c r="F340" s="6">
        <v>2024</v>
      </c>
      <c r="G340" s="6"/>
      <c r="H340" s="6" t="s">
        <v>228</v>
      </c>
      <c r="I340" s="51" t="s">
        <v>167</v>
      </c>
      <c r="J340" s="7" t="s">
        <v>272</v>
      </c>
      <c r="K340" s="17"/>
      <c r="L340" s="6" t="s">
        <v>168</v>
      </c>
      <c r="M340" s="54"/>
      <c r="N340" s="21">
        <v>2506.8000000000002</v>
      </c>
      <c r="O340" s="52">
        <f>Table_132[[#This Row],[Crédito]]-Table_132[[#This Row],[Débito]]+O339</f>
        <v>-4626.9799999999996</v>
      </c>
    </row>
    <row r="341" spans="1:15" ht="15.75" customHeight="1" x14ac:dyDescent="0.25">
      <c r="A341" s="9">
        <v>339</v>
      </c>
      <c r="B341" s="39" t="s">
        <v>232</v>
      </c>
      <c r="C341" s="91">
        <v>90404</v>
      </c>
      <c r="D341" s="9">
        <v>4</v>
      </c>
      <c r="E341" s="6" t="s">
        <v>23</v>
      </c>
      <c r="F341" s="6">
        <v>2024</v>
      </c>
      <c r="G341" s="6"/>
      <c r="H341" s="6" t="s">
        <v>248</v>
      </c>
      <c r="I341" s="85" t="s">
        <v>267</v>
      </c>
      <c r="J341" s="7" t="s">
        <v>205</v>
      </c>
      <c r="K341" s="17"/>
      <c r="L341" s="6" t="s">
        <v>286</v>
      </c>
      <c r="M341" s="54"/>
      <c r="N341" s="21">
        <v>261.5</v>
      </c>
      <c r="O341" s="52">
        <f>Table_132[[#This Row],[Crédito]]-Table_132[[#This Row],[Débito]]+O340</f>
        <v>-4888.4799999999996</v>
      </c>
    </row>
    <row r="342" spans="1:15" ht="15.75" customHeight="1" x14ac:dyDescent="0.25">
      <c r="A342" s="9">
        <v>340</v>
      </c>
      <c r="B342" s="12" t="s">
        <v>223</v>
      </c>
      <c r="C342" s="91">
        <v>822481100055652</v>
      </c>
      <c r="D342" s="9">
        <v>4</v>
      </c>
      <c r="E342" s="6" t="s">
        <v>23</v>
      </c>
      <c r="F342" s="6">
        <v>2024</v>
      </c>
      <c r="G342" s="6"/>
      <c r="H342" s="6" t="s">
        <v>213</v>
      </c>
      <c r="I342" s="51" t="s">
        <v>16</v>
      </c>
      <c r="J342" s="7" t="s">
        <v>207</v>
      </c>
      <c r="K342" s="17"/>
      <c r="L342" s="6" t="s">
        <v>162</v>
      </c>
      <c r="M342" s="54"/>
      <c r="N342" s="21">
        <v>12.3</v>
      </c>
      <c r="O342" s="52">
        <f>Table_132[[#This Row],[Crédito]]-Table_132[[#This Row],[Débito]]+O341</f>
        <v>-4900.78</v>
      </c>
    </row>
    <row r="343" spans="1:15" ht="15.75" customHeight="1" x14ac:dyDescent="0.25">
      <c r="A343" s="9">
        <v>341</v>
      </c>
      <c r="B343" s="12" t="s">
        <v>223</v>
      </c>
      <c r="C343" s="91">
        <v>822481100055653</v>
      </c>
      <c r="D343" s="9">
        <v>4</v>
      </c>
      <c r="E343" s="6" t="s">
        <v>23</v>
      </c>
      <c r="F343" s="6">
        <v>2024</v>
      </c>
      <c r="G343" s="6"/>
      <c r="H343" s="6" t="s">
        <v>213</v>
      </c>
      <c r="I343" s="51" t="s">
        <v>16</v>
      </c>
      <c r="J343" s="7" t="s">
        <v>207</v>
      </c>
      <c r="K343" s="17"/>
      <c r="L343" s="6" t="s">
        <v>162</v>
      </c>
      <c r="M343" s="54"/>
      <c r="N343" s="21">
        <v>12.3</v>
      </c>
      <c r="O343" s="52">
        <f>Table_132[[#This Row],[Crédito]]-Table_132[[#This Row],[Débito]]+O342</f>
        <v>-4913.08</v>
      </c>
    </row>
    <row r="344" spans="1:15" ht="15.75" customHeight="1" x14ac:dyDescent="0.25">
      <c r="A344" s="9">
        <v>342</v>
      </c>
      <c r="B344" s="12" t="s">
        <v>223</v>
      </c>
      <c r="C344" s="91">
        <v>822481100055654</v>
      </c>
      <c r="D344" s="9">
        <v>4</v>
      </c>
      <c r="E344" s="6" t="s">
        <v>23</v>
      </c>
      <c r="F344" s="6">
        <v>2024</v>
      </c>
      <c r="G344" s="6"/>
      <c r="H344" s="6" t="s">
        <v>213</v>
      </c>
      <c r="I344" s="51" t="s">
        <v>16</v>
      </c>
      <c r="J344" s="7" t="s">
        <v>207</v>
      </c>
      <c r="K344" s="17"/>
      <c r="L344" s="6" t="s">
        <v>162</v>
      </c>
      <c r="M344" s="54"/>
      <c r="N344" s="21">
        <v>12.3</v>
      </c>
      <c r="O344" s="52">
        <f>Table_132[[#This Row],[Crédito]]-Table_132[[#This Row],[Débito]]+O343</f>
        <v>-4925.38</v>
      </c>
    </row>
    <row r="345" spans="1:15" ht="15.75" customHeight="1" x14ac:dyDescent="0.25">
      <c r="A345" s="9">
        <v>343</v>
      </c>
      <c r="B345" s="12" t="s">
        <v>523</v>
      </c>
      <c r="C345" s="91">
        <v>9903</v>
      </c>
      <c r="D345" s="9">
        <v>4</v>
      </c>
      <c r="E345" s="6" t="s">
        <v>23</v>
      </c>
      <c r="F345" s="6">
        <v>2024</v>
      </c>
      <c r="G345" s="6"/>
      <c r="H345" s="6" t="s">
        <v>217</v>
      </c>
      <c r="I345" s="51" t="s">
        <v>180</v>
      </c>
      <c r="J345" s="7" t="s">
        <v>237</v>
      </c>
      <c r="K345" s="7" t="s">
        <v>245</v>
      </c>
      <c r="L345" s="6" t="s">
        <v>181</v>
      </c>
      <c r="M345" s="172">
        <v>134.27000000000001</v>
      </c>
      <c r="N345" s="21"/>
      <c r="O345" s="52">
        <f>Table_132[[#This Row],[Crédito]]-Table_132[[#This Row],[Débito]]+O344</f>
        <v>-4791.1099999999997</v>
      </c>
    </row>
    <row r="346" spans="1:15" ht="15.75" customHeight="1" x14ac:dyDescent="0.25">
      <c r="A346" s="9">
        <v>344</v>
      </c>
      <c r="B346" s="12" t="s">
        <v>525</v>
      </c>
      <c r="C346" s="91">
        <v>98</v>
      </c>
      <c r="D346" s="9">
        <v>4</v>
      </c>
      <c r="E346" s="6" t="s">
        <v>23</v>
      </c>
      <c r="F346" s="6">
        <v>2024</v>
      </c>
      <c r="G346" s="6"/>
      <c r="H346" s="6" t="s">
        <v>217</v>
      </c>
      <c r="I346" s="51" t="s">
        <v>180</v>
      </c>
      <c r="J346" s="7" t="s">
        <v>237</v>
      </c>
      <c r="K346" s="7" t="s">
        <v>244</v>
      </c>
      <c r="L346" s="6" t="s">
        <v>181</v>
      </c>
      <c r="M346" s="172">
        <v>5000</v>
      </c>
      <c r="N346" s="21"/>
      <c r="O346" s="52">
        <f>Table_132[[#This Row],[Crédito]]-Table_132[[#This Row],[Débito]]+O345</f>
        <v>208.89000000000033</v>
      </c>
    </row>
    <row r="347" spans="1:15" ht="15.75" customHeight="1" x14ac:dyDescent="0.25">
      <c r="A347" s="9">
        <v>345</v>
      </c>
      <c r="B347" s="12" t="s">
        <v>522</v>
      </c>
      <c r="C347" s="91">
        <v>9903</v>
      </c>
      <c r="D347" s="9">
        <v>4</v>
      </c>
      <c r="E347" s="6" t="s">
        <v>23</v>
      </c>
      <c r="F347" s="6">
        <v>2024</v>
      </c>
      <c r="G347" s="6"/>
      <c r="H347" s="6" t="s">
        <v>213</v>
      </c>
      <c r="I347" s="51" t="s">
        <v>16</v>
      </c>
      <c r="J347" s="7" t="s">
        <v>207</v>
      </c>
      <c r="K347" s="7" t="s">
        <v>245</v>
      </c>
      <c r="L347" s="6" t="s">
        <v>162</v>
      </c>
      <c r="M347" s="24"/>
      <c r="N347" s="21">
        <v>208.89</v>
      </c>
      <c r="O347" s="52">
        <f>Table_132[[#This Row],[Crédito]]-Table_132[[#This Row],[Débito]]+O346</f>
        <v>3.4106051316484809E-13</v>
      </c>
    </row>
    <row r="348" spans="1:15" ht="15.75" customHeight="1" x14ac:dyDescent="0.25">
      <c r="A348" s="9">
        <v>346</v>
      </c>
      <c r="B348" s="12" t="s">
        <v>525</v>
      </c>
      <c r="C348" s="91">
        <v>3100933063762</v>
      </c>
      <c r="D348" s="9">
        <v>4</v>
      </c>
      <c r="E348" s="6" t="s">
        <v>23</v>
      </c>
      <c r="F348" s="6">
        <v>2024</v>
      </c>
      <c r="G348" s="6"/>
      <c r="H348" s="6" t="s">
        <v>217</v>
      </c>
      <c r="I348" s="51" t="s">
        <v>180</v>
      </c>
      <c r="J348" s="7" t="s">
        <v>237</v>
      </c>
      <c r="K348" s="7" t="s">
        <v>244</v>
      </c>
      <c r="L348" s="6" t="s">
        <v>181</v>
      </c>
      <c r="M348" s="170">
        <v>220.9</v>
      </c>
      <c r="N348" s="21"/>
      <c r="O348" s="52">
        <f>Table_132[[#This Row],[Crédito]]-Table_132[[#This Row],[Débito]]+O347</f>
        <v>220.90000000000035</v>
      </c>
    </row>
    <row r="349" spans="1:15" ht="27" x14ac:dyDescent="0.25">
      <c r="A349" s="9">
        <v>347</v>
      </c>
      <c r="B349" s="12" t="s">
        <v>309</v>
      </c>
      <c r="C349" s="143">
        <v>51455248661502</v>
      </c>
      <c r="D349" s="6">
        <v>5</v>
      </c>
      <c r="E349" s="6" t="s">
        <v>23</v>
      </c>
      <c r="F349" s="6">
        <v>2024</v>
      </c>
      <c r="G349" s="6"/>
      <c r="H349" s="6" t="s">
        <v>236</v>
      </c>
      <c r="I349" s="51" t="s">
        <v>180</v>
      </c>
      <c r="J349" s="7" t="s">
        <v>237</v>
      </c>
      <c r="K349" s="7" t="s">
        <v>361</v>
      </c>
      <c r="L349" s="6" t="s">
        <v>181</v>
      </c>
      <c r="M349" s="49">
        <v>2000</v>
      </c>
      <c r="N349" s="21"/>
      <c r="O349" s="52">
        <f>Table_132[[#This Row],[Crédito]]-Table_132[[#This Row],[Débito]]+O348</f>
        <v>2220.9000000000005</v>
      </c>
    </row>
    <row r="350" spans="1:15" ht="15.75" customHeight="1" x14ac:dyDescent="0.25">
      <c r="A350" s="9">
        <v>348</v>
      </c>
      <c r="B350" s="12" t="s">
        <v>500</v>
      </c>
      <c r="C350" s="91">
        <v>850019</v>
      </c>
      <c r="D350" s="9">
        <v>5</v>
      </c>
      <c r="E350" s="6" t="s">
        <v>23</v>
      </c>
      <c r="F350" s="6">
        <v>2024</v>
      </c>
      <c r="G350" s="6"/>
      <c r="H350" s="6" t="s">
        <v>268</v>
      </c>
      <c r="I350" s="88" t="s">
        <v>190</v>
      </c>
      <c r="J350" s="7" t="s">
        <v>225</v>
      </c>
      <c r="K350" s="17"/>
      <c r="L350" s="6" t="s">
        <v>191</v>
      </c>
      <c r="M350" s="24"/>
      <c r="N350" s="21">
        <v>3557.35</v>
      </c>
      <c r="O350" s="52">
        <f>Table_132[[#This Row],[Crédito]]-Table_132[[#This Row],[Débito]]+O349</f>
        <v>-1336.4499999999994</v>
      </c>
    </row>
    <row r="351" spans="1:15" ht="15.75" customHeight="1" x14ac:dyDescent="0.25">
      <c r="A351" s="9">
        <v>349</v>
      </c>
      <c r="B351" s="12" t="s">
        <v>223</v>
      </c>
      <c r="C351" s="91">
        <v>892491200420642</v>
      </c>
      <c r="D351" s="9">
        <v>5</v>
      </c>
      <c r="E351" s="6" t="s">
        <v>23</v>
      </c>
      <c r="F351" s="6">
        <v>2024</v>
      </c>
      <c r="G351" s="6"/>
      <c r="H351" s="6" t="s">
        <v>213</v>
      </c>
      <c r="I351" s="51" t="s">
        <v>16</v>
      </c>
      <c r="J351" s="7" t="s">
        <v>207</v>
      </c>
      <c r="K351" s="17"/>
      <c r="L351" s="6" t="s">
        <v>162</v>
      </c>
      <c r="M351" s="24"/>
      <c r="N351" s="21">
        <v>55.35</v>
      </c>
      <c r="O351" s="52">
        <f>Table_132[[#This Row],[Crédito]]-Table_132[[#This Row],[Débito]]+O350</f>
        <v>-1391.7999999999993</v>
      </c>
    </row>
    <row r="352" spans="1:15" ht="15.75" customHeight="1" x14ac:dyDescent="0.25">
      <c r="A352" s="9">
        <v>350</v>
      </c>
      <c r="B352" s="12" t="s">
        <v>523</v>
      </c>
      <c r="C352" s="91">
        <v>9903</v>
      </c>
      <c r="D352" s="9">
        <v>5</v>
      </c>
      <c r="E352" s="6" t="s">
        <v>23</v>
      </c>
      <c r="F352" s="6">
        <v>2024</v>
      </c>
      <c r="G352" s="6"/>
      <c r="H352" s="6" t="s">
        <v>217</v>
      </c>
      <c r="I352" s="51" t="s">
        <v>180</v>
      </c>
      <c r="J352" s="7" t="s">
        <v>237</v>
      </c>
      <c r="K352" s="7" t="s">
        <v>245</v>
      </c>
      <c r="L352" s="6" t="s">
        <v>181</v>
      </c>
      <c r="M352" s="170">
        <v>208.89</v>
      </c>
      <c r="N352" s="21"/>
      <c r="O352" s="52">
        <f>Table_132[[#This Row],[Crédito]]-Table_132[[#This Row],[Débito]]+O351</f>
        <v>-1182.9099999999994</v>
      </c>
    </row>
    <row r="353" spans="1:15" ht="15.75" customHeight="1" x14ac:dyDescent="0.25">
      <c r="A353" s="9">
        <v>351</v>
      </c>
      <c r="B353" s="12" t="s">
        <v>525</v>
      </c>
      <c r="C353" s="91">
        <v>98</v>
      </c>
      <c r="D353" s="9">
        <v>5</v>
      </c>
      <c r="E353" s="6" t="s">
        <v>23</v>
      </c>
      <c r="F353" s="6">
        <v>2024</v>
      </c>
      <c r="G353" s="6"/>
      <c r="H353" s="6" t="s">
        <v>217</v>
      </c>
      <c r="I353" s="51" t="s">
        <v>180</v>
      </c>
      <c r="J353" s="7" t="s">
        <v>237</v>
      </c>
      <c r="K353" s="7" t="s">
        <v>244</v>
      </c>
      <c r="L353" s="6" t="s">
        <v>181</v>
      </c>
      <c r="M353" s="170">
        <v>1500</v>
      </c>
      <c r="N353" s="21"/>
      <c r="O353" s="52">
        <f>Table_132[[#This Row],[Crédito]]-Table_132[[#This Row],[Débito]]+O352</f>
        <v>317.0900000000006</v>
      </c>
    </row>
    <row r="354" spans="1:15" ht="15.75" customHeight="1" x14ac:dyDescent="0.25">
      <c r="A354" s="9">
        <v>352</v>
      </c>
      <c r="B354" s="12" t="s">
        <v>522</v>
      </c>
      <c r="C354" s="91">
        <v>9903</v>
      </c>
      <c r="D354" s="9">
        <v>5</v>
      </c>
      <c r="E354" s="6" t="s">
        <v>23</v>
      </c>
      <c r="F354" s="6">
        <v>2024</v>
      </c>
      <c r="G354" s="6"/>
      <c r="H354" s="6" t="s">
        <v>213</v>
      </c>
      <c r="I354" s="51" t="s">
        <v>16</v>
      </c>
      <c r="J354" s="7" t="s">
        <v>207</v>
      </c>
      <c r="K354" s="7" t="s">
        <v>245</v>
      </c>
      <c r="L354" s="6" t="s">
        <v>162</v>
      </c>
      <c r="M354" s="49"/>
      <c r="N354" s="21">
        <v>317.08999999999997</v>
      </c>
      <c r="O354" s="52">
        <f>Table_132[[#This Row],[Crédito]]-Table_132[[#This Row],[Débito]]+O353</f>
        <v>6.2527760746888816E-13</v>
      </c>
    </row>
    <row r="355" spans="1:15" ht="15.75" customHeight="1" x14ac:dyDescent="0.25">
      <c r="A355" s="9">
        <v>353</v>
      </c>
      <c r="B355" s="12" t="s">
        <v>525</v>
      </c>
      <c r="C355" s="91">
        <v>3100933063762</v>
      </c>
      <c r="D355" s="9">
        <v>5</v>
      </c>
      <c r="E355" s="6" t="s">
        <v>23</v>
      </c>
      <c r="F355" s="6">
        <v>2024</v>
      </c>
      <c r="G355" s="6"/>
      <c r="H355" s="6" t="s">
        <v>217</v>
      </c>
      <c r="I355" s="51" t="s">
        <v>180</v>
      </c>
      <c r="J355" s="7" t="s">
        <v>237</v>
      </c>
      <c r="K355" s="7" t="s">
        <v>244</v>
      </c>
      <c r="L355" s="6" t="s">
        <v>181</v>
      </c>
      <c r="M355" s="170">
        <v>66.72</v>
      </c>
      <c r="N355" s="21"/>
      <c r="O355" s="52">
        <f>Table_132[[#This Row],[Crédito]]-Table_132[[#This Row],[Débito]]+O354</f>
        <v>66.720000000000624</v>
      </c>
    </row>
    <row r="356" spans="1:15" ht="27" x14ac:dyDescent="0.25">
      <c r="A356" s="9">
        <v>354</v>
      </c>
      <c r="B356" s="12" t="s">
        <v>309</v>
      </c>
      <c r="C356" s="143">
        <v>256161383776651</v>
      </c>
      <c r="D356" s="6">
        <v>6</v>
      </c>
      <c r="E356" s="6" t="s">
        <v>23</v>
      </c>
      <c r="F356" s="6">
        <v>2024</v>
      </c>
      <c r="G356" s="6"/>
      <c r="H356" s="6" t="s">
        <v>236</v>
      </c>
      <c r="I356" s="51" t="s">
        <v>180</v>
      </c>
      <c r="J356" s="7" t="s">
        <v>237</v>
      </c>
      <c r="K356" s="7" t="s">
        <v>361</v>
      </c>
      <c r="L356" s="6" t="s">
        <v>181</v>
      </c>
      <c r="M356" s="49">
        <v>100</v>
      </c>
      <c r="N356" s="21"/>
      <c r="O356" s="52">
        <f>Table_132[[#This Row],[Crédito]]-Table_132[[#This Row],[Débito]]+O355</f>
        <v>166.72000000000062</v>
      </c>
    </row>
    <row r="357" spans="1:15" ht="15.75" customHeight="1" x14ac:dyDescent="0.25">
      <c r="A357" s="9">
        <v>355</v>
      </c>
      <c r="B357" s="12" t="s">
        <v>522</v>
      </c>
      <c r="C357" s="91">
        <v>9903</v>
      </c>
      <c r="D357" s="9">
        <v>6</v>
      </c>
      <c r="E357" s="6" t="s">
        <v>23</v>
      </c>
      <c r="F357" s="6">
        <v>2024</v>
      </c>
      <c r="G357" s="6"/>
      <c r="H357" s="6" t="s">
        <v>213</v>
      </c>
      <c r="I357" s="51" t="s">
        <v>16</v>
      </c>
      <c r="J357" s="7" t="s">
        <v>207</v>
      </c>
      <c r="K357" s="7" t="s">
        <v>245</v>
      </c>
      <c r="L357" s="6" t="s">
        <v>162</v>
      </c>
      <c r="M357" s="49"/>
      <c r="N357" s="21">
        <v>166.72</v>
      </c>
      <c r="O357" s="52">
        <f>Table_132[[#This Row],[Crédito]]-Table_132[[#This Row],[Débito]]+O356</f>
        <v>6.2527760746888816E-13</v>
      </c>
    </row>
    <row r="358" spans="1:15" ht="15.75" customHeight="1" x14ac:dyDescent="0.25">
      <c r="A358" s="9">
        <v>356</v>
      </c>
      <c r="B358" s="12" t="s">
        <v>232</v>
      </c>
      <c r="C358" s="91">
        <v>90901</v>
      </c>
      <c r="D358" s="9">
        <v>9</v>
      </c>
      <c r="E358" s="6" t="s">
        <v>23</v>
      </c>
      <c r="F358" s="6">
        <v>2024</v>
      </c>
      <c r="G358" s="6"/>
      <c r="H358" s="6" t="s">
        <v>248</v>
      </c>
      <c r="I358" s="51" t="s">
        <v>267</v>
      </c>
      <c r="J358" s="7" t="s">
        <v>205</v>
      </c>
      <c r="K358" s="17"/>
      <c r="L358" s="6" t="s">
        <v>286</v>
      </c>
      <c r="M358" s="49"/>
      <c r="N358" s="21">
        <v>261.5</v>
      </c>
      <c r="O358" s="52">
        <f>Table_132[[#This Row],[Crédito]]-Table_132[[#This Row],[Débito]]+O357</f>
        <v>-261.49999999999937</v>
      </c>
    </row>
    <row r="359" spans="1:15" ht="15.75" customHeight="1" x14ac:dyDescent="0.25">
      <c r="A359" s="9">
        <v>357</v>
      </c>
      <c r="B359" s="12" t="s">
        <v>523</v>
      </c>
      <c r="C359" s="91">
        <v>9903</v>
      </c>
      <c r="D359" s="9">
        <v>9</v>
      </c>
      <c r="E359" s="6" t="s">
        <v>23</v>
      </c>
      <c r="F359" s="6">
        <v>2024</v>
      </c>
      <c r="G359" s="6"/>
      <c r="H359" s="6" t="s">
        <v>217</v>
      </c>
      <c r="I359" s="51" t="s">
        <v>180</v>
      </c>
      <c r="J359" s="7" t="s">
        <v>237</v>
      </c>
      <c r="K359" s="7" t="s">
        <v>245</v>
      </c>
      <c r="L359" s="6" t="s">
        <v>181</v>
      </c>
      <c r="M359" s="170">
        <v>261.5</v>
      </c>
      <c r="N359" s="21"/>
      <c r="O359" s="52">
        <f>Table_132[[#This Row],[Crédito]]-Table_132[[#This Row],[Débito]]+O358</f>
        <v>6.2527760746888816E-13</v>
      </c>
    </row>
    <row r="360" spans="1:15" ht="15.75" customHeight="1" x14ac:dyDescent="0.25">
      <c r="A360" s="9">
        <v>358</v>
      </c>
      <c r="B360" s="12" t="s">
        <v>424</v>
      </c>
      <c r="C360" s="91">
        <v>551598000140400</v>
      </c>
      <c r="D360" s="9">
        <v>10</v>
      </c>
      <c r="E360" s="6" t="s">
        <v>23</v>
      </c>
      <c r="F360" s="6">
        <v>2024</v>
      </c>
      <c r="G360" s="6"/>
      <c r="H360" s="6" t="s">
        <v>214</v>
      </c>
      <c r="I360" s="88" t="s">
        <v>320</v>
      </c>
      <c r="J360" s="7" t="s">
        <v>273</v>
      </c>
      <c r="K360" s="17"/>
      <c r="L360" s="6" t="s">
        <v>363</v>
      </c>
      <c r="M360" s="49"/>
      <c r="N360" s="21">
        <v>420</v>
      </c>
      <c r="O360" s="52">
        <f>Table_132[[#This Row],[Crédito]]-Table_132[[#This Row],[Débito]]+O359</f>
        <v>-419.99999999999937</v>
      </c>
    </row>
    <row r="361" spans="1:15" ht="15.75" customHeight="1" x14ac:dyDescent="0.25">
      <c r="A361" s="9">
        <v>359</v>
      </c>
      <c r="B361" s="12" t="s">
        <v>424</v>
      </c>
      <c r="C361" s="91">
        <v>551635000405433</v>
      </c>
      <c r="D361" s="9">
        <v>10</v>
      </c>
      <c r="E361" s="6" t="s">
        <v>23</v>
      </c>
      <c r="F361" s="6">
        <v>2024</v>
      </c>
      <c r="G361" s="6"/>
      <c r="H361" s="6" t="s">
        <v>214</v>
      </c>
      <c r="I361" s="90" t="s">
        <v>321</v>
      </c>
      <c r="J361" s="7" t="s">
        <v>273</v>
      </c>
      <c r="K361" s="17"/>
      <c r="L361" s="6" t="s">
        <v>364</v>
      </c>
      <c r="M361" s="49"/>
      <c r="N361" s="21">
        <v>420</v>
      </c>
      <c r="O361" s="52">
        <f>Table_132[[#This Row],[Crédito]]-Table_132[[#This Row],[Débito]]+O360</f>
        <v>-839.99999999999932</v>
      </c>
    </row>
    <row r="362" spans="1:15" ht="15.75" customHeight="1" x14ac:dyDescent="0.25">
      <c r="A362" s="9">
        <v>360</v>
      </c>
      <c r="B362" s="12" t="s">
        <v>234</v>
      </c>
      <c r="C362" s="91">
        <v>554439000039504</v>
      </c>
      <c r="D362" s="9">
        <v>10</v>
      </c>
      <c r="E362" s="6" t="s">
        <v>23</v>
      </c>
      <c r="F362" s="6">
        <v>2024</v>
      </c>
      <c r="G362" s="6"/>
      <c r="H362" s="6" t="s">
        <v>214</v>
      </c>
      <c r="I362" s="9" t="s">
        <v>180</v>
      </c>
      <c r="J362" s="7" t="s">
        <v>237</v>
      </c>
      <c r="K362" s="7"/>
      <c r="L362" s="6" t="s">
        <v>181</v>
      </c>
      <c r="M362" s="49"/>
      <c r="N362" s="21">
        <v>957.6</v>
      </c>
      <c r="O362" s="52">
        <f>Table_132[[#This Row],[Crédito]]-Table_132[[#This Row],[Débito]]+O361</f>
        <v>-1797.5999999999995</v>
      </c>
    </row>
    <row r="363" spans="1:15" ht="15.75" customHeight="1" x14ac:dyDescent="0.25">
      <c r="A363" s="9">
        <v>361</v>
      </c>
      <c r="B363" s="12" t="s">
        <v>523</v>
      </c>
      <c r="C363" s="91">
        <v>9903</v>
      </c>
      <c r="D363" s="9">
        <v>10</v>
      </c>
      <c r="E363" s="6" t="s">
        <v>23</v>
      </c>
      <c r="F363" s="6">
        <v>2024</v>
      </c>
      <c r="G363" s="6"/>
      <c r="H363" s="6" t="s">
        <v>217</v>
      </c>
      <c r="I363" s="9" t="s">
        <v>180</v>
      </c>
      <c r="J363" s="7" t="s">
        <v>237</v>
      </c>
      <c r="K363" s="7" t="s">
        <v>244</v>
      </c>
      <c r="L363" s="6" t="s">
        <v>181</v>
      </c>
      <c r="M363" s="170">
        <v>222.33</v>
      </c>
      <c r="N363" s="21"/>
      <c r="O363" s="52">
        <f>Table_132[[#This Row],[Crédito]]-Table_132[[#This Row],[Débito]]+O362</f>
        <v>-1575.2699999999995</v>
      </c>
    </row>
    <row r="364" spans="1:15" ht="15.75" customHeight="1" x14ac:dyDescent="0.25">
      <c r="A364" s="9">
        <v>362</v>
      </c>
      <c r="B364" s="12" t="s">
        <v>525</v>
      </c>
      <c r="C364" s="91">
        <v>98</v>
      </c>
      <c r="D364" s="9">
        <v>10</v>
      </c>
      <c r="E364" s="6" t="s">
        <v>23</v>
      </c>
      <c r="F364" s="6">
        <v>2024</v>
      </c>
      <c r="G364" s="6"/>
      <c r="H364" s="6" t="s">
        <v>217</v>
      </c>
      <c r="I364" s="9" t="s">
        <v>180</v>
      </c>
      <c r="J364" s="7" t="s">
        <v>237</v>
      </c>
      <c r="K364" s="7" t="s">
        <v>244</v>
      </c>
      <c r="L364" s="6" t="s">
        <v>181</v>
      </c>
      <c r="M364" s="170">
        <v>2000</v>
      </c>
      <c r="N364" s="21"/>
      <c r="O364" s="52">
        <f>Table_132[[#This Row],[Crédito]]-Table_132[[#This Row],[Débito]]+O363</f>
        <v>424.73000000000047</v>
      </c>
    </row>
    <row r="365" spans="1:15" ht="15.75" customHeight="1" x14ac:dyDescent="0.25">
      <c r="A365" s="9">
        <v>363</v>
      </c>
      <c r="B365" s="12" t="s">
        <v>522</v>
      </c>
      <c r="C365" s="91">
        <v>9903</v>
      </c>
      <c r="D365" s="9">
        <v>10</v>
      </c>
      <c r="E365" s="6" t="s">
        <v>23</v>
      </c>
      <c r="F365" s="6">
        <v>2024</v>
      </c>
      <c r="G365" s="6"/>
      <c r="H365" s="6" t="s">
        <v>213</v>
      </c>
      <c r="I365" s="51" t="s">
        <v>16</v>
      </c>
      <c r="J365" s="7" t="s">
        <v>207</v>
      </c>
      <c r="K365" s="7" t="s">
        <v>245</v>
      </c>
      <c r="L365" s="6" t="s">
        <v>162</v>
      </c>
      <c r="M365" s="49"/>
      <c r="N365" s="21">
        <v>424.73</v>
      </c>
      <c r="O365" s="52">
        <f>Table_132[[#This Row],[Crédito]]-Table_132[[#This Row],[Débito]]+O364</f>
        <v>4.5474735088646412E-13</v>
      </c>
    </row>
    <row r="366" spans="1:15" ht="15.75" customHeight="1" x14ac:dyDescent="0.25">
      <c r="A366" s="9">
        <v>364</v>
      </c>
      <c r="B366" s="12" t="s">
        <v>525</v>
      </c>
      <c r="C366" s="91">
        <v>3100933063762</v>
      </c>
      <c r="D366" s="9">
        <v>10</v>
      </c>
      <c r="E366" s="6" t="s">
        <v>23</v>
      </c>
      <c r="F366" s="6">
        <v>2024</v>
      </c>
      <c r="G366" s="6"/>
      <c r="H366" s="6" t="s">
        <v>217</v>
      </c>
      <c r="I366" s="9" t="s">
        <v>180</v>
      </c>
      <c r="J366" s="7" t="s">
        <v>237</v>
      </c>
      <c r="K366" s="7" t="s">
        <v>244</v>
      </c>
      <c r="L366" s="6" t="s">
        <v>181</v>
      </c>
      <c r="M366" s="170">
        <v>90.8</v>
      </c>
      <c r="N366" s="21"/>
      <c r="O366" s="52">
        <f>Table_132[[#This Row],[Crédito]]-Table_132[[#This Row],[Débito]]+O365</f>
        <v>90.800000000000452</v>
      </c>
    </row>
    <row r="367" spans="1:15" ht="27" customHeight="1" x14ac:dyDescent="0.25">
      <c r="A367" s="9">
        <v>365</v>
      </c>
      <c r="B367" s="12" t="s">
        <v>427</v>
      </c>
      <c r="C367" s="91">
        <v>551369000032011</v>
      </c>
      <c r="D367" s="9">
        <v>11</v>
      </c>
      <c r="E367" s="6" t="s">
        <v>23</v>
      </c>
      <c r="F367" s="6">
        <v>2024</v>
      </c>
      <c r="G367" s="6"/>
      <c r="H367" s="6" t="s">
        <v>214</v>
      </c>
      <c r="I367" s="9" t="s">
        <v>365</v>
      </c>
      <c r="J367" s="7" t="s">
        <v>137</v>
      </c>
      <c r="K367" s="17" t="s">
        <v>428</v>
      </c>
      <c r="L367" s="6" t="s">
        <v>181</v>
      </c>
      <c r="M367" s="49"/>
      <c r="N367" s="21">
        <v>2100</v>
      </c>
      <c r="O367" s="52">
        <f>Table_132[[#This Row],[Crédito]]-Table_132[[#This Row],[Débito]]+O366</f>
        <v>-2009.1999999999996</v>
      </c>
    </row>
    <row r="368" spans="1:15" ht="15.75" customHeight="1" x14ac:dyDescent="0.25">
      <c r="A368" s="9">
        <v>366</v>
      </c>
      <c r="B368" s="12" t="s">
        <v>523</v>
      </c>
      <c r="C368" s="91">
        <v>9903</v>
      </c>
      <c r="D368" s="9">
        <v>11</v>
      </c>
      <c r="E368" s="6" t="s">
        <v>23</v>
      </c>
      <c r="F368" s="6">
        <v>2024</v>
      </c>
      <c r="G368" s="6"/>
      <c r="H368" s="6" t="s">
        <v>217</v>
      </c>
      <c r="I368" s="51" t="s">
        <v>180</v>
      </c>
      <c r="J368" s="7" t="s">
        <v>237</v>
      </c>
      <c r="K368" s="7" t="s">
        <v>245</v>
      </c>
      <c r="L368" s="6" t="s">
        <v>181</v>
      </c>
      <c r="M368" s="170">
        <v>424.74</v>
      </c>
      <c r="N368" s="21"/>
      <c r="O368" s="52">
        <f>Table_132[[#This Row],[Crédito]]-Table_132[[#This Row],[Débito]]+O367</f>
        <v>-1584.4599999999996</v>
      </c>
    </row>
    <row r="369" spans="1:15" ht="15.75" customHeight="1" x14ac:dyDescent="0.25">
      <c r="A369" s="9">
        <v>367</v>
      </c>
      <c r="B369" s="12" t="s">
        <v>525</v>
      </c>
      <c r="C369" s="91">
        <v>98</v>
      </c>
      <c r="D369" s="9">
        <v>11</v>
      </c>
      <c r="E369" s="6" t="s">
        <v>23</v>
      </c>
      <c r="F369" s="6">
        <v>2024</v>
      </c>
      <c r="G369" s="6"/>
      <c r="H369" s="6" t="s">
        <v>217</v>
      </c>
      <c r="I369" s="51" t="s">
        <v>180</v>
      </c>
      <c r="J369" s="7" t="s">
        <v>237</v>
      </c>
      <c r="K369" s="7" t="s">
        <v>244</v>
      </c>
      <c r="L369" s="6" t="s">
        <v>181</v>
      </c>
      <c r="M369" s="170">
        <v>2000</v>
      </c>
      <c r="N369" s="21"/>
      <c r="O369" s="52">
        <f>Table_132[[#This Row],[Crédito]]-Table_132[[#This Row],[Débito]]+O368</f>
        <v>415.54000000000042</v>
      </c>
    </row>
    <row r="370" spans="1:15" ht="15.75" customHeight="1" x14ac:dyDescent="0.25">
      <c r="A370" s="9">
        <v>368</v>
      </c>
      <c r="B370" s="12" t="s">
        <v>522</v>
      </c>
      <c r="C370" s="91">
        <v>9903</v>
      </c>
      <c r="D370" s="9">
        <v>11</v>
      </c>
      <c r="E370" s="6" t="s">
        <v>23</v>
      </c>
      <c r="F370" s="6">
        <v>2024</v>
      </c>
      <c r="G370" s="6"/>
      <c r="H370" s="6" t="s">
        <v>213</v>
      </c>
      <c r="I370" s="51" t="s">
        <v>16</v>
      </c>
      <c r="J370" s="7" t="s">
        <v>207</v>
      </c>
      <c r="K370" s="7" t="s">
        <v>245</v>
      </c>
      <c r="L370" s="6" t="s">
        <v>162</v>
      </c>
      <c r="M370" s="49"/>
      <c r="N370" s="21">
        <v>415.54</v>
      </c>
      <c r="O370" s="52">
        <f>Table_132[[#This Row],[Crédito]]-Table_132[[#This Row],[Débito]]+O369</f>
        <v>0</v>
      </c>
    </row>
    <row r="371" spans="1:15" ht="15.75" customHeight="1" x14ac:dyDescent="0.25">
      <c r="A371" s="9">
        <v>369</v>
      </c>
      <c r="B371" s="12" t="s">
        <v>525</v>
      </c>
      <c r="C371" s="80">
        <v>3100933063762</v>
      </c>
      <c r="D371" s="40">
        <v>11</v>
      </c>
      <c r="E371" s="6" t="s">
        <v>23</v>
      </c>
      <c r="F371" s="6">
        <v>2024</v>
      </c>
      <c r="G371" s="6"/>
      <c r="H371" s="6" t="s">
        <v>217</v>
      </c>
      <c r="I371" s="51" t="s">
        <v>180</v>
      </c>
      <c r="J371" s="7" t="s">
        <v>237</v>
      </c>
      <c r="K371" s="7" t="s">
        <v>244</v>
      </c>
      <c r="L371" s="6" t="s">
        <v>181</v>
      </c>
      <c r="M371" s="170">
        <v>91.4</v>
      </c>
      <c r="N371" s="21"/>
      <c r="O371" s="52">
        <f>Table_132[[#This Row],[Crédito]]-Table_132[[#This Row],[Débito]]+O370</f>
        <v>91.4</v>
      </c>
    </row>
    <row r="372" spans="1:15" ht="15.75" customHeight="1" x14ac:dyDescent="0.25">
      <c r="A372" s="9">
        <v>370</v>
      </c>
      <c r="B372" s="12" t="s">
        <v>522</v>
      </c>
      <c r="C372" s="91">
        <v>9903</v>
      </c>
      <c r="D372" s="9">
        <v>12</v>
      </c>
      <c r="E372" s="42" t="s">
        <v>23</v>
      </c>
      <c r="F372" s="6">
        <v>2024</v>
      </c>
      <c r="G372" s="6"/>
      <c r="H372" s="6" t="s">
        <v>213</v>
      </c>
      <c r="I372" s="51" t="s">
        <v>16</v>
      </c>
      <c r="J372" s="7" t="s">
        <v>207</v>
      </c>
      <c r="K372" s="7" t="s">
        <v>245</v>
      </c>
      <c r="L372" s="6" t="s">
        <v>162</v>
      </c>
      <c r="M372" s="49"/>
      <c r="N372" s="21">
        <v>91.4</v>
      </c>
      <c r="O372" s="52">
        <f>Table_132[[#This Row],[Crédito]]-Table_132[[#This Row],[Débito]]+O371</f>
        <v>0</v>
      </c>
    </row>
    <row r="373" spans="1:15" ht="15.75" customHeight="1" x14ac:dyDescent="0.25">
      <c r="A373" s="9">
        <v>371</v>
      </c>
      <c r="B373" s="12" t="s">
        <v>253</v>
      </c>
      <c r="C373" s="91">
        <v>91301</v>
      </c>
      <c r="D373" s="9">
        <v>13</v>
      </c>
      <c r="E373" s="42" t="s">
        <v>23</v>
      </c>
      <c r="F373" s="6">
        <v>2024</v>
      </c>
      <c r="G373" s="6"/>
      <c r="H373" s="6" t="s">
        <v>210</v>
      </c>
      <c r="I373" s="51" t="s">
        <v>178</v>
      </c>
      <c r="J373" s="7" t="s">
        <v>209</v>
      </c>
      <c r="K373" s="17"/>
      <c r="L373" s="6" t="s">
        <v>179</v>
      </c>
      <c r="M373" s="49"/>
      <c r="N373" s="21">
        <v>1098.43</v>
      </c>
      <c r="O373" s="52">
        <f>Table_132[[#This Row],[Crédito]]-Table_132[[#This Row],[Débito]]+O372</f>
        <v>-1098.43</v>
      </c>
    </row>
    <row r="374" spans="1:15" ht="15.75" customHeight="1" x14ac:dyDescent="0.25">
      <c r="A374" s="9">
        <v>372</v>
      </c>
      <c r="B374" s="12" t="s">
        <v>523</v>
      </c>
      <c r="C374" s="91">
        <v>9903</v>
      </c>
      <c r="D374" s="9">
        <v>13</v>
      </c>
      <c r="E374" s="42" t="s">
        <v>23</v>
      </c>
      <c r="F374" s="6">
        <v>2024</v>
      </c>
      <c r="G374" s="6"/>
      <c r="H374" s="6" t="s">
        <v>217</v>
      </c>
      <c r="I374" s="51" t="s">
        <v>180</v>
      </c>
      <c r="J374" s="7" t="s">
        <v>237</v>
      </c>
      <c r="K374" s="7" t="s">
        <v>245</v>
      </c>
      <c r="L374" s="6" t="s">
        <v>181</v>
      </c>
      <c r="M374" s="170">
        <v>506.95</v>
      </c>
      <c r="N374" s="21"/>
      <c r="O374" s="52">
        <f>Table_132[[#This Row],[Crédito]]-Table_132[[#This Row],[Débito]]+O373</f>
        <v>-591.48</v>
      </c>
    </row>
    <row r="375" spans="1:15" ht="15.75" customHeight="1" x14ac:dyDescent="0.25">
      <c r="A375" s="9">
        <v>373</v>
      </c>
      <c r="B375" s="12" t="s">
        <v>525</v>
      </c>
      <c r="C375" s="91">
        <v>98</v>
      </c>
      <c r="D375" s="9">
        <v>13</v>
      </c>
      <c r="E375" s="42" t="s">
        <v>23</v>
      </c>
      <c r="F375" s="6">
        <v>2024</v>
      </c>
      <c r="G375" s="6"/>
      <c r="H375" s="6" t="s">
        <v>217</v>
      </c>
      <c r="I375" s="51" t="s">
        <v>180</v>
      </c>
      <c r="J375" s="7" t="s">
        <v>237</v>
      </c>
      <c r="K375" s="7" t="s">
        <v>244</v>
      </c>
      <c r="L375" s="6" t="s">
        <v>181</v>
      </c>
      <c r="M375" s="170">
        <v>1000</v>
      </c>
      <c r="N375" s="21"/>
      <c r="O375" s="52">
        <f>Table_132[[#This Row],[Crédito]]-Table_132[[#This Row],[Débito]]+O374</f>
        <v>408.52</v>
      </c>
    </row>
    <row r="376" spans="1:15" ht="15.75" customHeight="1" x14ac:dyDescent="0.25">
      <c r="A376" s="9">
        <v>374</v>
      </c>
      <c r="B376" s="12" t="s">
        <v>522</v>
      </c>
      <c r="C376" s="91">
        <v>9903</v>
      </c>
      <c r="D376" s="9">
        <v>13</v>
      </c>
      <c r="E376" s="42" t="s">
        <v>23</v>
      </c>
      <c r="F376" s="6">
        <v>2024</v>
      </c>
      <c r="G376" s="6"/>
      <c r="H376" s="6" t="s">
        <v>213</v>
      </c>
      <c r="I376" s="51" t="s">
        <v>16</v>
      </c>
      <c r="J376" s="7" t="s">
        <v>207</v>
      </c>
      <c r="K376" s="7" t="s">
        <v>245</v>
      </c>
      <c r="L376" s="6" t="s">
        <v>162</v>
      </c>
      <c r="M376" s="24"/>
      <c r="N376" s="21">
        <v>408.52</v>
      </c>
      <c r="O376" s="52">
        <f>Table_132[[#This Row],[Crédito]]-Table_132[[#This Row],[Débito]]+O375</f>
        <v>0</v>
      </c>
    </row>
    <row r="377" spans="1:15" ht="15.75" customHeight="1" x14ac:dyDescent="0.25">
      <c r="A377" s="9">
        <v>375</v>
      </c>
      <c r="B377" s="12" t="s">
        <v>525</v>
      </c>
      <c r="C377" s="91">
        <v>3100933063762</v>
      </c>
      <c r="D377" s="9">
        <v>13</v>
      </c>
      <c r="E377" s="42" t="s">
        <v>23</v>
      </c>
      <c r="F377" s="6">
        <v>2024</v>
      </c>
      <c r="G377" s="6"/>
      <c r="H377" s="6" t="s">
        <v>217</v>
      </c>
      <c r="I377" s="51" t="s">
        <v>180</v>
      </c>
      <c r="J377" s="7" t="s">
        <v>237</v>
      </c>
      <c r="K377" s="7" t="s">
        <v>244</v>
      </c>
      <c r="L377" s="6" t="s">
        <v>181</v>
      </c>
      <c r="M377" s="170">
        <v>46.32</v>
      </c>
      <c r="N377" s="21"/>
      <c r="O377" s="52">
        <f>Table_132[[#This Row],[Crédito]]-Table_132[[#This Row],[Débito]]+O376</f>
        <v>46.32</v>
      </c>
    </row>
    <row r="378" spans="1:15" ht="15.75" customHeight="1" x14ac:dyDescent="0.25">
      <c r="A378" s="9">
        <v>376</v>
      </c>
      <c r="B378" s="12" t="s">
        <v>522</v>
      </c>
      <c r="C378" s="91">
        <v>9903</v>
      </c>
      <c r="D378" s="9">
        <v>16</v>
      </c>
      <c r="E378" s="42" t="s">
        <v>23</v>
      </c>
      <c r="F378" s="6">
        <v>2024</v>
      </c>
      <c r="G378" s="6"/>
      <c r="H378" s="6" t="s">
        <v>213</v>
      </c>
      <c r="I378" s="51" t="s">
        <v>16</v>
      </c>
      <c r="J378" s="7" t="s">
        <v>207</v>
      </c>
      <c r="K378" s="7" t="s">
        <v>245</v>
      </c>
      <c r="L378" s="6" t="s">
        <v>162</v>
      </c>
      <c r="M378" s="24"/>
      <c r="N378" s="21">
        <v>46.32</v>
      </c>
      <c r="O378" s="52">
        <f>Table_132[[#This Row],[Crédito]]-Table_132[[#This Row],[Débito]]+O377</f>
        <v>0</v>
      </c>
    </row>
    <row r="379" spans="1:15" ht="15.75" customHeight="1" x14ac:dyDescent="0.25">
      <c r="A379" s="9">
        <v>377</v>
      </c>
      <c r="B379" s="12" t="s">
        <v>352</v>
      </c>
      <c r="C379" s="91">
        <v>91701</v>
      </c>
      <c r="D379" s="9">
        <v>17</v>
      </c>
      <c r="E379" s="42" t="s">
        <v>23</v>
      </c>
      <c r="F379" s="6">
        <v>2024</v>
      </c>
      <c r="G379" s="6"/>
      <c r="H379" s="6" t="s">
        <v>228</v>
      </c>
      <c r="I379" s="93" t="s">
        <v>367</v>
      </c>
      <c r="J379" s="7" t="s">
        <v>235</v>
      </c>
      <c r="K379" s="17"/>
      <c r="L379" s="6" t="s">
        <v>366</v>
      </c>
      <c r="M379" s="24"/>
      <c r="N379" s="21">
        <v>350</v>
      </c>
      <c r="O379" s="52">
        <f>Table_132[[#This Row],[Crédito]]-Table_132[[#This Row],[Débito]]+O378</f>
        <v>-350</v>
      </c>
    </row>
    <row r="380" spans="1:15" ht="15.75" customHeight="1" x14ac:dyDescent="0.25">
      <c r="A380" s="9">
        <v>378</v>
      </c>
      <c r="B380" s="12" t="s">
        <v>223</v>
      </c>
      <c r="C380" s="91">
        <v>822611100110837</v>
      </c>
      <c r="D380" s="9">
        <v>17</v>
      </c>
      <c r="E380" s="42" t="s">
        <v>23</v>
      </c>
      <c r="F380" s="6">
        <v>2024</v>
      </c>
      <c r="G380" s="6"/>
      <c r="H380" s="6" t="s">
        <v>213</v>
      </c>
      <c r="I380" s="51" t="s">
        <v>16</v>
      </c>
      <c r="J380" s="7" t="s">
        <v>207</v>
      </c>
      <c r="K380" s="17"/>
      <c r="L380" s="6" t="s">
        <v>162</v>
      </c>
      <c r="M380" s="24"/>
      <c r="N380" s="21">
        <v>12.3</v>
      </c>
      <c r="O380" s="52">
        <f>Table_132[[#This Row],[Crédito]]-Table_132[[#This Row],[Débito]]+O379</f>
        <v>-362.3</v>
      </c>
    </row>
    <row r="381" spans="1:15" ht="15.75" customHeight="1" x14ac:dyDescent="0.25">
      <c r="A381" s="9">
        <v>379</v>
      </c>
      <c r="B381" s="12" t="s">
        <v>523</v>
      </c>
      <c r="C381" s="91">
        <v>9903</v>
      </c>
      <c r="D381" s="9">
        <v>17</v>
      </c>
      <c r="E381" s="42" t="s">
        <v>23</v>
      </c>
      <c r="F381" s="6">
        <v>2024</v>
      </c>
      <c r="G381" s="6"/>
      <c r="H381" s="6" t="s">
        <v>217</v>
      </c>
      <c r="I381" s="51" t="s">
        <v>180</v>
      </c>
      <c r="J381" s="7" t="s">
        <v>237</v>
      </c>
      <c r="K381" s="7" t="s">
        <v>245</v>
      </c>
      <c r="L381" s="6" t="s">
        <v>181</v>
      </c>
      <c r="M381" s="170">
        <v>362.3</v>
      </c>
      <c r="N381" s="21"/>
      <c r="O381" s="52">
        <f>Table_132[[#This Row],[Crédito]]-Table_132[[#This Row],[Débito]]+O380</f>
        <v>0</v>
      </c>
    </row>
    <row r="382" spans="1:15" ht="15.75" customHeight="1" x14ac:dyDescent="0.25">
      <c r="A382" s="9">
        <v>380</v>
      </c>
      <c r="B382" s="12" t="s">
        <v>352</v>
      </c>
      <c r="C382" s="91">
        <v>553582000200519</v>
      </c>
      <c r="D382" s="9">
        <v>18</v>
      </c>
      <c r="E382" s="42" t="s">
        <v>23</v>
      </c>
      <c r="F382" s="6">
        <v>2024</v>
      </c>
      <c r="G382" s="6"/>
      <c r="H382" s="6" t="s">
        <v>214</v>
      </c>
      <c r="I382" s="88" t="s">
        <v>362</v>
      </c>
      <c r="J382" s="7" t="s">
        <v>235</v>
      </c>
      <c r="K382" s="17"/>
      <c r="L382" s="6" t="s">
        <v>356</v>
      </c>
      <c r="M382" s="49"/>
      <c r="N382" s="21">
        <v>600</v>
      </c>
      <c r="O382" s="52">
        <f>Table_132[[#This Row],[Crédito]]-Table_132[[#This Row],[Débito]]+O381</f>
        <v>-600</v>
      </c>
    </row>
    <row r="383" spans="1:15" ht="15.75" customHeight="1" x14ac:dyDescent="0.25">
      <c r="A383" s="9">
        <v>381</v>
      </c>
      <c r="B383" s="12" t="s">
        <v>370</v>
      </c>
      <c r="C383" s="91">
        <v>554436000006943</v>
      </c>
      <c r="D383" s="9">
        <v>18</v>
      </c>
      <c r="E383" s="42" t="s">
        <v>23</v>
      </c>
      <c r="F383" s="6">
        <v>2024</v>
      </c>
      <c r="G383" s="6"/>
      <c r="H383" s="6" t="s">
        <v>214</v>
      </c>
      <c r="I383" s="90" t="s">
        <v>368</v>
      </c>
      <c r="J383" s="7" t="s">
        <v>205</v>
      </c>
      <c r="K383" s="17"/>
      <c r="L383" s="6" t="s">
        <v>369</v>
      </c>
      <c r="M383" s="49"/>
      <c r="N383" s="21">
        <v>265.14999999999998</v>
      </c>
      <c r="O383" s="52">
        <f>Table_132[[#This Row],[Crédito]]-Table_132[[#This Row],[Débito]]+O382</f>
        <v>-865.15</v>
      </c>
    </row>
    <row r="384" spans="1:15" ht="15.75" customHeight="1" x14ac:dyDescent="0.25">
      <c r="A384" s="9">
        <v>382</v>
      </c>
      <c r="B384" s="12" t="s">
        <v>339</v>
      </c>
      <c r="C384" s="91">
        <v>554436000006943</v>
      </c>
      <c r="D384" s="9">
        <v>18</v>
      </c>
      <c r="E384" s="42" t="s">
        <v>23</v>
      </c>
      <c r="F384" s="6">
        <v>2024</v>
      </c>
      <c r="G384" s="6"/>
      <c r="H384" s="6" t="s">
        <v>214</v>
      </c>
      <c r="I384" s="33" t="s">
        <v>371</v>
      </c>
      <c r="J384" s="7" t="s">
        <v>205</v>
      </c>
      <c r="K384" s="17"/>
      <c r="L384" s="6" t="s">
        <v>372</v>
      </c>
      <c r="M384" s="49"/>
      <c r="N384" s="21">
        <v>94</v>
      </c>
      <c r="O384" s="52">
        <f>Table_132[[#This Row],[Crédito]]-Table_132[[#This Row],[Débito]]+O383</f>
        <v>-959.15</v>
      </c>
    </row>
    <row r="385" spans="1:15" ht="15.75" customHeight="1" x14ac:dyDescent="0.25">
      <c r="A385" s="9">
        <v>383</v>
      </c>
      <c r="B385" s="12" t="s">
        <v>339</v>
      </c>
      <c r="C385" s="91">
        <v>554436000006943</v>
      </c>
      <c r="D385" s="9">
        <v>18</v>
      </c>
      <c r="E385" s="42" t="s">
        <v>23</v>
      </c>
      <c r="F385" s="6">
        <v>2024</v>
      </c>
      <c r="G385" s="6"/>
      <c r="H385" s="6" t="s">
        <v>214</v>
      </c>
      <c r="I385" s="33" t="s">
        <v>373</v>
      </c>
      <c r="J385" s="7" t="s">
        <v>205</v>
      </c>
      <c r="K385" s="17"/>
      <c r="L385" s="6" t="s">
        <v>374</v>
      </c>
      <c r="M385" s="49"/>
      <c r="N385" s="21">
        <v>376.2</v>
      </c>
      <c r="O385" s="52">
        <f>Table_132[[#This Row],[Crédito]]-Table_132[[#This Row],[Débito]]+O384</f>
        <v>-1335.35</v>
      </c>
    </row>
    <row r="386" spans="1:15" ht="15.75" customHeight="1" x14ac:dyDescent="0.25">
      <c r="A386" s="9">
        <v>384</v>
      </c>
      <c r="B386" s="12" t="s">
        <v>339</v>
      </c>
      <c r="C386" s="91">
        <v>554436000006943</v>
      </c>
      <c r="D386" s="9">
        <v>18</v>
      </c>
      <c r="E386" s="42" t="s">
        <v>23</v>
      </c>
      <c r="F386" s="6">
        <v>2024</v>
      </c>
      <c r="G386" s="6"/>
      <c r="H386" s="6" t="s">
        <v>214</v>
      </c>
      <c r="I386" s="33" t="s">
        <v>375</v>
      </c>
      <c r="J386" s="7" t="s">
        <v>205</v>
      </c>
      <c r="K386" s="17"/>
      <c r="L386" s="6" t="s">
        <v>376</v>
      </c>
      <c r="M386" s="49"/>
      <c r="N386" s="21">
        <v>147</v>
      </c>
      <c r="O386" s="52">
        <f>Table_132[[#This Row],[Crédito]]-Table_132[[#This Row],[Débito]]+O385</f>
        <v>-1482.35</v>
      </c>
    </row>
    <row r="387" spans="1:15" ht="15.75" customHeight="1" x14ac:dyDescent="0.25">
      <c r="A387" s="9">
        <v>385</v>
      </c>
      <c r="B387" s="12" t="s">
        <v>339</v>
      </c>
      <c r="C387" s="91">
        <v>554436000006943</v>
      </c>
      <c r="D387" s="9">
        <v>18</v>
      </c>
      <c r="E387" s="42" t="s">
        <v>23</v>
      </c>
      <c r="F387" s="6">
        <v>2024</v>
      </c>
      <c r="G387" s="6"/>
      <c r="H387" s="6" t="s">
        <v>214</v>
      </c>
      <c r="I387" s="33" t="s">
        <v>377</v>
      </c>
      <c r="J387" s="7" t="s">
        <v>205</v>
      </c>
      <c r="K387" s="17"/>
      <c r="L387" s="6" t="s">
        <v>378</v>
      </c>
      <c r="M387" s="49"/>
      <c r="N387" s="21">
        <v>87.78</v>
      </c>
      <c r="O387" s="52">
        <f>Table_132[[#This Row],[Crédito]]-Table_132[[#This Row],[Débito]]+O386</f>
        <v>-1570.1299999999999</v>
      </c>
    </row>
    <row r="388" spans="1:15" ht="15.75" customHeight="1" x14ac:dyDescent="0.25">
      <c r="A388" s="9">
        <v>386</v>
      </c>
      <c r="B388" s="12" t="s">
        <v>352</v>
      </c>
      <c r="C388" s="91">
        <v>91801</v>
      </c>
      <c r="D388" s="9">
        <v>18</v>
      </c>
      <c r="E388" s="42" t="s">
        <v>23</v>
      </c>
      <c r="F388" s="6">
        <v>2024</v>
      </c>
      <c r="G388" s="6"/>
      <c r="H388" s="6" t="s">
        <v>228</v>
      </c>
      <c r="I388" s="93" t="s">
        <v>367</v>
      </c>
      <c r="J388" s="7" t="s">
        <v>235</v>
      </c>
      <c r="K388" s="17"/>
      <c r="L388" s="6" t="s">
        <v>366</v>
      </c>
      <c r="M388" s="49"/>
      <c r="N388" s="21">
        <v>350</v>
      </c>
      <c r="O388" s="52">
        <f>Table_132[[#This Row],[Crédito]]-Table_132[[#This Row],[Débito]]+O387</f>
        <v>-1920.1299999999999</v>
      </c>
    </row>
    <row r="389" spans="1:15" ht="15.75" customHeight="1" x14ac:dyDescent="0.25">
      <c r="A389" s="9">
        <v>387</v>
      </c>
      <c r="B389" s="12" t="s">
        <v>223</v>
      </c>
      <c r="C389" s="91">
        <v>832621100129161</v>
      </c>
      <c r="D389" s="9">
        <v>18</v>
      </c>
      <c r="E389" s="42" t="s">
        <v>23</v>
      </c>
      <c r="F389" s="6">
        <v>2024</v>
      </c>
      <c r="G389" s="6"/>
      <c r="H389" s="6" t="s">
        <v>213</v>
      </c>
      <c r="I389" s="51" t="s">
        <v>16</v>
      </c>
      <c r="J389" s="7" t="s">
        <v>207</v>
      </c>
      <c r="K389" s="17"/>
      <c r="L389" s="6" t="s">
        <v>162</v>
      </c>
      <c r="M389" s="49"/>
      <c r="N389" s="21">
        <v>12.3</v>
      </c>
      <c r="O389" s="52">
        <f>Table_132[[#This Row],[Crédito]]-Table_132[[#This Row],[Débito]]+O388</f>
        <v>-1932.4299999999998</v>
      </c>
    </row>
    <row r="390" spans="1:15" ht="15.75" customHeight="1" x14ac:dyDescent="0.25">
      <c r="A390" s="9">
        <v>388</v>
      </c>
      <c r="B390" s="12" t="s">
        <v>523</v>
      </c>
      <c r="C390" s="91">
        <v>9903</v>
      </c>
      <c r="D390" s="9">
        <v>18</v>
      </c>
      <c r="E390" s="42" t="s">
        <v>23</v>
      </c>
      <c r="F390" s="6">
        <v>2024</v>
      </c>
      <c r="G390" s="6"/>
      <c r="H390" s="6" t="s">
        <v>217</v>
      </c>
      <c r="I390" s="51" t="s">
        <v>180</v>
      </c>
      <c r="J390" s="7" t="s">
        <v>237</v>
      </c>
      <c r="K390" s="7" t="s">
        <v>245</v>
      </c>
      <c r="L390" s="6" t="s">
        <v>181</v>
      </c>
      <c r="M390" s="170">
        <v>92.55</v>
      </c>
      <c r="N390" s="21"/>
      <c r="O390" s="52">
        <f>Table_132[[#This Row],[Crédito]]-Table_132[[#This Row],[Débito]]+O389</f>
        <v>-1839.8799999999999</v>
      </c>
    </row>
    <row r="391" spans="1:15" ht="15.75" customHeight="1" x14ac:dyDescent="0.25">
      <c r="A391" s="9">
        <v>389</v>
      </c>
      <c r="B391" s="12" t="s">
        <v>525</v>
      </c>
      <c r="C391" s="91">
        <v>98</v>
      </c>
      <c r="D391" s="9">
        <v>18</v>
      </c>
      <c r="E391" s="42" t="s">
        <v>23</v>
      </c>
      <c r="F391" s="6">
        <v>2024</v>
      </c>
      <c r="G391" s="6"/>
      <c r="H391" s="6" t="s">
        <v>217</v>
      </c>
      <c r="I391" s="51" t="s">
        <v>180</v>
      </c>
      <c r="J391" s="7" t="s">
        <v>237</v>
      </c>
      <c r="K391" s="7" t="s">
        <v>244</v>
      </c>
      <c r="L391" s="6" t="s">
        <v>181</v>
      </c>
      <c r="M391" s="170">
        <v>2000</v>
      </c>
      <c r="N391" s="21"/>
      <c r="O391" s="52">
        <f>Table_132[[#This Row],[Crédito]]-Table_132[[#This Row],[Débito]]+O390</f>
        <v>160.12000000000012</v>
      </c>
    </row>
    <row r="392" spans="1:15" ht="15.75" customHeight="1" x14ac:dyDescent="0.25">
      <c r="A392" s="9">
        <v>390</v>
      </c>
      <c r="B392" s="12" t="s">
        <v>522</v>
      </c>
      <c r="C392" s="91">
        <v>9903</v>
      </c>
      <c r="D392" s="9">
        <v>18</v>
      </c>
      <c r="E392" s="42" t="s">
        <v>23</v>
      </c>
      <c r="F392" s="6">
        <v>2024</v>
      </c>
      <c r="G392" s="6"/>
      <c r="H392" s="6" t="s">
        <v>213</v>
      </c>
      <c r="I392" s="51" t="s">
        <v>16</v>
      </c>
      <c r="J392" s="7" t="s">
        <v>207</v>
      </c>
      <c r="K392" s="7" t="s">
        <v>245</v>
      </c>
      <c r="L392" s="6" t="s">
        <v>162</v>
      </c>
      <c r="M392" s="49"/>
      <c r="N392" s="21">
        <v>160.12</v>
      </c>
      <c r="O392" s="52">
        <f>Table_132[[#This Row],[Crédito]]-Table_132[[#This Row],[Débito]]+O391</f>
        <v>0</v>
      </c>
    </row>
    <row r="393" spans="1:15" ht="15.75" customHeight="1" x14ac:dyDescent="0.25">
      <c r="A393" s="9">
        <v>391</v>
      </c>
      <c r="B393" s="12" t="s">
        <v>525</v>
      </c>
      <c r="C393" s="91">
        <v>3100933063762</v>
      </c>
      <c r="D393" s="9">
        <v>18</v>
      </c>
      <c r="E393" s="42" t="s">
        <v>23</v>
      </c>
      <c r="F393" s="6">
        <v>2024</v>
      </c>
      <c r="G393" s="6"/>
      <c r="H393" s="6" t="s">
        <v>217</v>
      </c>
      <c r="I393" s="51" t="s">
        <v>180</v>
      </c>
      <c r="J393" s="7" t="s">
        <v>237</v>
      </c>
      <c r="K393" s="7" t="s">
        <v>244</v>
      </c>
      <c r="L393" s="6" t="s">
        <v>181</v>
      </c>
      <c r="M393" s="170">
        <v>94.48</v>
      </c>
      <c r="N393" s="21"/>
      <c r="O393" s="52">
        <f>Table_132[[#This Row],[Crédito]]-Table_132[[#This Row],[Débito]]+O392</f>
        <v>94.48</v>
      </c>
    </row>
    <row r="394" spans="1:15" ht="15.75" customHeight="1" x14ac:dyDescent="0.25">
      <c r="A394" s="9">
        <v>392</v>
      </c>
      <c r="B394" s="12" t="s">
        <v>522</v>
      </c>
      <c r="C394" s="91">
        <v>9903</v>
      </c>
      <c r="D394" s="9">
        <v>19</v>
      </c>
      <c r="E394" s="42" t="s">
        <v>23</v>
      </c>
      <c r="F394" s="6">
        <v>2024</v>
      </c>
      <c r="G394" s="6"/>
      <c r="H394" s="6" t="s">
        <v>213</v>
      </c>
      <c r="I394" s="51" t="s">
        <v>16</v>
      </c>
      <c r="J394" s="7" t="s">
        <v>207</v>
      </c>
      <c r="K394" s="7" t="s">
        <v>245</v>
      </c>
      <c r="L394" s="6" t="s">
        <v>162</v>
      </c>
      <c r="M394" s="49"/>
      <c r="N394" s="21">
        <v>94.48</v>
      </c>
      <c r="O394" s="52">
        <f>Table_132[[#This Row],[Crédito]]-Table_132[[#This Row],[Débito]]+O393</f>
        <v>0</v>
      </c>
    </row>
    <row r="395" spans="1:15" ht="15.75" customHeight="1" x14ac:dyDescent="0.25">
      <c r="A395" s="9">
        <v>393</v>
      </c>
      <c r="B395" s="12" t="s">
        <v>352</v>
      </c>
      <c r="C395" s="91">
        <v>92501</v>
      </c>
      <c r="D395" s="9">
        <v>25</v>
      </c>
      <c r="E395" s="42" t="s">
        <v>23</v>
      </c>
      <c r="F395" s="6">
        <v>2024</v>
      </c>
      <c r="G395" s="6"/>
      <c r="H395" s="6" t="s">
        <v>248</v>
      </c>
      <c r="I395" s="33" t="s">
        <v>247</v>
      </c>
      <c r="J395" s="7" t="s">
        <v>235</v>
      </c>
      <c r="K395" s="17"/>
      <c r="L395" s="6" t="s">
        <v>379</v>
      </c>
      <c r="M395" s="49"/>
      <c r="N395" s="21">
        <v>400</v>
      </c>
      <c r="O395" s="52">
        <f>Table_132[[#This Row],[Crédito]]-Table_132[[#This Row],[Débito]]+O394</f>
        <v>-400</v>
      </c>
    </row>
    <row r="396" spans="1:15" ht="15.75" customHeight="1" x14ac:dyDescent="0.25">
      <c r="A396" s="9">
        <v>394</v>
      </c>
      <c r="B396" s="12" t="s">
        <v>424</v>
      </c>
      <c r="C396" s="91">
        <v>92502</v>
      </c>
      <c r="D396" s="9">
        <v>25</v>
      </c>
      <c r="E396" s="42" t="s">
        <v>23</v>
      </c>
      <c r="F396" s="6">
        <v>2024</v>
      </c>
      <c r="G396" s="6"/>
      <c r="H396" s="6" t="s">
        <v>228</v>
      </c>
      <c r="I396" s="88" t="s">
        <v>277</v>
      </c>
      <c r="J396" s="7" t="s">
        <v>284</v>
      </c>
      <c r="K396" s="5"/>
      <c r="L396" s="7" t="s">
        <v>166</v>
      </c>
      <c r="M396" s="49"/>
      <c r="N396" s="21">
        <v>420</v>
      </c>
      <c r="O396" s="52">
        <f>Table_132[[#This Row],[Crédito]]-Table_132[[#This Row],[Débito]]+O395</f>
        <v>-820</v>
      </c>
    </row>
    <row r="397" spans="1:15" ht="15.75" customHeight="1" x14ac:dyDescent="0.25">
      <c r="A397" s="9">
        <v>395</v>
      </c>
      <c r="B397" s="12" t="s">
        <v>223</v>
      </c>
      <c r="C397" s="91">
        <v>822691100161127</v>
      </c>
      <c r="D397" s="9">
        <v>25</v>
      </c>
      <c r="E397" s="42" t="s">
        <v>23</v>
      </c>
      <c r="F397" s="6">
        <v>2024</v>
      </c>
      <c r="G397" s="6"/>
      <c r="H397" s="6" t="s">
        <v>213</v>
      </c>
      <c r="I397" s="51" t="s">
        <v>16</v>
      </c>
      <c r="J397" s="7" t="s">
        <v>207</v>
      </c>
      <c r="K397" s="17"/>
      <c r="L397" s="6" t="s">
        <v>162</v>
      </c>
      <c r="M397" s="49"/>
      <c r="N397" s="21">
        <v>12.3</v>
      </c>
      <c r="O397" s="52">
        <f>Table_132[[#This Row],[Crédito]]-Table_132[[#This Row],[Débito]]+O396</f>
        <v>-832.3</v>
      </c>
    </row>
    <row r="398" spans="1:15" ht="15.75" customHeight="1" x14ac:dyDescent="0.25">
      <c r="A398" s="9">
        <v>396</v>
      </c>
      <c r="B398" s="12" t="s">
        <v>523</v>
      </c>
      <c r="C398" s="91">
        <v>9903</v>
      </c>
      <c r="D398" s="9">
        <v>25</v>
      </c>
      <c r="E398" s="42" t="s">
        <v>23</v>
      </c>
      <c r="F398" s="6">
        <v>2024</v>
      </c>
      <c r="G398" s="6"/>
      <c r="H398" s="6" t="s">
        <v>217</v>
      </c>
      <c r="I398" s="51" t="s">
        <v>180</v>
      </c>
      <c r="J398" s="7" t="s">
        <v>237</v>
      </c>
      <c r="K398" s="7" t="s">
        <v>245</v>
      </c>
      <c r="L398" s="6" t="s">
        <v>181</v>
      </c>
      <c r="M398" s="170">
        <v>254.62</v>
      </c>
      <c r="N398" s="21"/>
      <c r="O398" s="52">
        <f>Table_132[[#This Row],[Crédito]]-Table_132[[#This Row],[Débito]]+O397</f>
        <v>-577.67999999999995</v>
      </c>
    </row>
    <row r="399" spans="1:15" ht="15.75" customHeight="1" x14ac:dyDescent="0.25">
      <c r="A399" s="9">
        <v>397</v>
      </c>
      <c r="B399" s="12" t="s">
        <v>525</v>
      </c>
      <c r="C399" s="91">
        <v>98</v>
      </c>
      <c r="D399" s="9">
        <v>25</v>
      </c>
      <c r="E399" s="42" t="s">
        <v>23</v>
      </c>
      <c r="F399" s="6">
        <v>2024</v>
      </c>
      <c r="G399" s="6"/>
      <c r="H399" s="6" t="s">
        <v>217</v>
      </c>
      <c r="I399" s="51" t="s">
        <v>180</v>
      </c>
      <c r="J399" s="7" t="s">
        <v>237</v>
      </c>
      <c r="K399" s="7" t="s">
        <v>244</v>
      </c>
      <c r="L399" s="6" t="s">
        <v>181</v>
      </c>
      <c r="M399" s="170">
        <v>1000</v>
      </c>
      <c r="N399" s="21"/>
      <c r="O399" s="52">
        <f>Table_132[[#This Row],[Crédito]]-Table_132[[#This Row],[Débito]]+O398</f>
        <v>422.32000000000005</v>
      </c>
    </row>
    <row r="400" spans="1:15" ht="15.75" customHeight="1" x14ac:dyDescent="0.25">
      <c r="A400" s="9">
        <v>398</v>
      </c>
      <c r="B400" s="12" t="s">
        <v>522</v>
      </c>
      <c r="C400" s="91">
        <v>9903</v>
      </c>
      <c r="D400" s="9">
        <v>25</v>
      </c>
      <c r="E400" s="42" t="s">
        <v>23</v>
      </c>
      <c r="F400" s="6">
        <v>2024</v>
      </c>
      <c r="G400" s="6"/>
      <c r="H400" s="6" t="s">
        <v>213</v>
      </c>
      <c r="I400" s="51" t="s">
        <v>16</v>
      </c>
      <c r="J400" s="7" t="s">
        <v>207</v>
      </c>
      <c r="K400" s="7" t="s">
        <v>245</v>
      </c>
      <c r="L400" s="6" t="s">
        <v>162</v>
      </c>
      <c r="M400" s="24"/>
      <c r="N400" s="21">
        <v>422.32</v>
      </c>
      <c r="O400" s="52">
        <f>Table_132[[#This Row],[Crédito]]-Table_132[[#This Row],[Débito]]+O399</f>
        <v>0</v>
      </c>
    </row>
    <row r="401" spans="1:15" ht="15.75" customHeight="1" x14ac:dyDescent="0.25">
      <c r="A401" s="9">
        <v>399</v>
      </c>
      <c r="B401" s="12" t="s">
        <v>309</v>
      </c>
      <c r="C401" s="91">
        <v>55834</v>
      </c>
      <c r="D401" s="9">
        <v>26</v>
      </c>
      <c r="E401" s="42" t="s">
        <v>23</v>
      </c>
      <c r="F401" s="6">
        <v>2024</v>
      </c>
      <c r="G401" s="6"/>
      <c r="H401" s="6" t="s">
        <v>217</v>
      </c>
      <c r="I401" s="38" t="s">
        <v>180</v>
      </c>
      <c r="J401" s="7" t="s">
        <v>237</v>
      </c>
      <c r="K401" s="33" t="s">
        <v>501</v>
      </c>
      <c r="L401" s="6" t="s">
        <v>356</v>
      </c>
      <c r="M401" s="49">
        <v>600</v>
      </c>
      <c r="N401" s="21"/>
      <c r="O401" s="52">
        <f>Table_132[[#This Row],[Crédito]]-Table_132[[#This Row],[Débito]]+O400</f>
        <v>600</v>
      </c>
    </row>
    <row r="402" spans="1:15" ht="15.75" customHeight="1" x14ac:dyDescent="0.25">
      <c r="A402" s="9">
        <v>400</v>
      </c>
      <c r="B402" s="12" t="s">
        <v>161</v>
      </c>
      <c r="C402" s="91">
        <v>350601400</v>
      </c>
      <c r="D402" s="9">
        <v>26</v>
      </c>
      <c r="E402" s="42" t="s">
        <v>23</v>
      </c>
      <c r="F402" s="6">
        <v>2024</v>
      </c>
      <c r="G402" s="6"/>
      <c r="H402" s="6" t="s">
        <v>228</v>
      </c>
      <c r="I402" s="51" t="s">
        <v>243</v>
      </c>
      <c r="J402" s="7" t="s">
        <v>220</v>
      </c>
      <c r="K402" s="17"/>
      <c r="L402" s="6" t="s">
        <v>211</v>
      </c>
      <c r="M402" s="49">
        <v>11640</v>
      </c>
      <c r="N402" s="21"/>
      <c r="O402" s="52">
        <f>Table_132[[#This Row],[Crédito]]-Table_132[[#This Row],[Débito]]+O401</f>
        <v>12240</v>
      </c>
    </row>
    <row r="403" spans="1:15" ht="15.75" customHeight="1" x14ac:dyDescent="0.25">
      <c r="A403" s="9">
        <v>401</v>
      </c>
      <c r="B403" s="12" t="s">
        <v>525</v>
      </c>
      <c r="C403" s="91">
        <v>3100933063762</v>
      </c>
      <c r="D403" s="9">
        <v>26</v>
      </c>
      <c r="E403" s="42" t="s">
        <v>23</v>
      </c>
      <c r="F403" s="6">
        <v>2024</v>
      </c>
      <c r="G403" s="6"/>
      <c r="H403" s="6" t="s">
        <v>217</v>
      </c>
      <c r="I403" s="51" t="s">
        <v>180</v>
      </c>
      <c r="J403" s="7" t="s">
        <v>237</v>
      </c>
      <c r="K403" s="7" t="s">
        <v>244</v>
      </c>
      <c r="L403" s="6" t="s">
        <v>181</v>
      </c>
      <c r="M403" s="170">
        <v>48.8</v>
      </c>
      <c r="N403" s="21"/>
      <c r="O403" s="52">
        <f>Table_132[[#This Row],[Crédito]]-Table_132[[#This Row],[Débito]]+O402</f>
        <v>12288.8</v>
      </c>
    </row>
    <row r="404" spans="1:15" ht="15.75" customHeight="1" x14ac:dyDescent="0.25">
      <c r="A404" s="9">
        <v>402</v>
      </c>
      <c r="B404" s="12" t="s">
        <v>522</v>
      </c>
      <c r="C404" s="91">
        <v>9903</v>
      </c>
      <c r="D404" s="9">
        <v>26</v>
      </c>
      <c r="E404" s="42" t="s">
        <v>23</v>
      </c>
      <c r="F404" s="6">
        <v>2024</v>
      </c>
      <c r="G404" s="6"/>
      <c r="H404" s="6" t="s">
        <v>213</v>
      </c>
      <c r="I404" s="51" t="s">
        <v>16</v>
      </c>
      <c r="J404" s="7" t="s">
        <v>207</v>
      </c>
      <c r="K404" s="7" t="s">
        <v>245</v>
      </c>
      <c r="L404" s="6" t="s">
        <v>162</v>
      </c>
      <c r="M404" s="49"/>
      <c r="N404" s="21">
        <v>12288.8</v>
      </c>
      <c r="O404" s="52">
        <f>Table_132[[#This Row],[Crédito]]-Table_132[[#This Row],[Débito]]+O403</f>
        <v>0</v>
      </c>
    </row>
    <row r="405" spans="1:15" ht="15.75" customHeight="1" x14ac:dyDescent="0.25">
      <c r="A405" s="9">
        <v>403</v>
      </c>
      <c r="B405" s="12" t="s">
        <v>161</v>
      </c>
      <c r="C405" s="91">
        <v>351048240</v>
      </c>
      <c r="D405" s="9">
        <v>30</v>
      </c>
      <c r="E405" s="42" t="s">
        <v>23</v>
      </c>
      <c r="F405" s="6">
        <v>2024</v>
      </c>
      <c r="G405" s="6"/>
      <c r="H405" s="6" t="s">
        <v>228</v>
      </c>
      <c r="I405" s="51" t="s">
        <v>243</v>
      </c>
      <c r="J405" s="7" t="s">
        <v>220</v>
      </c>
      <c r="K405" s="17"/>
      <c r="L405" s="6" t="s">
        <v>211</v>
      </c>
      <c r="M405" s="49">
        <v>10693.34</v>
      </c>
      <c r="N405" s="21"/>
      <c r="O405" s="52">
        <f>Table_132[[#This Row],[Crédito]]-Table_132[[#This Row],[Débito]]+O404</f>
        <v>10693.34</v>
      </c>
    </row>
    <row r="406" spans="1:15" ht="15.75" customHeight="1" x14ac:dyDescent="0.25">
      <c r="A406" s="9">
        <v>404</v>
      </c>
      <c r="B406" s="12" t="s">
        <v>526</v>
      </c>
      <c r="C406" s="91">
        <v>2200981077243</v>
      </c>
      <c r="D406" s="9">
        <v>30</v>
      </c>
      <c r="E406" s="42" t="s">
        <v>23</v>
      </c>
      <c r="F406" s="6">
        <v>2024</v>
      </c>
      <c r="G406" s="6"/>
      <c r="H406" s="6" t="s">
        <v>213</v>
      </c>
      <c r="I406" s="51" t="s">
        <v>16</v>
      </c>
      <c r="J406" s="7" t="s">
        <v>207</v>
      </c>
      <c r="K406" s="7" t="s">
        <v>244</v>
      </c>
      <c r="L406" s="6" t="s">
        <v>162</v>
      </c>
      <c r="M406" s="24"/>
      <c r="N406" s="21">
        <v>10000</v>
      </c>
      <c r="O406" s="52">
        <f>Table_132[[#This Row],[Crédito]]-Table_132[[#This Row],[Débito]]+O405</f>
        <v>693.34000000000015</v>
      </c>
    </row>
    <row r="407" spans="1:15" ht="15.75" customHeight="1" x14ac:dyDescent="0.25">
      <c r="A407" s="9">
        <v>405</v>
      </c>
      <c r="B407" s="12" t="s">
        <v>352</v>
      </c>
      <c r="C407" s="91">
        <v>93001</v>
      </c>
      <c r="D407" s="9">
        <v>30</v>
      </c>
      <c r="E407" s="42" t="s">
        <v>23</v>
      </c>
      <c r="F407" s="6">
        <v>2024</v>
      </c>
      <c r="G407" s="6"/>
      <c r="H407" s="6" t="s">
        <v>248</v>
      </c>
      <c r="I407" s="85" t="s">
        <v>247</v>
      </c>
      <c r="J407" s="7" t="s">
        <v>235</v>
      </c>
      <c r="K407" s="17"/>
      <c r="L407" s="6" t="s">
        <v>379</v>
      </c>
      <c r="M407" s="24"/>
      <c r="N407" s="21">
        <v>250</v>
      </c>
      <c r="O407" s="52">
        <f>Table_132[[#This Row],[Crédito]]-Table_132[[#This Row],[Débito]]+O406</f>
        <v>443.34000000000015</v>
      </c>
    </row>
    <row r="408" spans="1:15" ht="15.75" customHeight="1" x14ac:dyDescent="0.25">
      <c r="A408" s="9">
        <v>406</v>
      </c>
      <c r="B408" s="12" t="s">
        <v>522</v>
      </c>
      <c r="C408" s="91">
        <v>9903</v>
      </c>
      <c r="D408" s="9">
        <v>30</v>
      </c>
      <c r="E408" s="42" t="s">
        <v>23</v>
      </c>
      <c r="F408" s="6">
        <v>2024</v>
      </c>
      <c r="G408" s="6"/>
      <c r="H408" s="6" t="s">
        <v>213</v>
      </c>
      <c r="I408" s="51" t="s">
        <v>16</v>
      </c>
      <c r="J408" s="7" t="s">
        <v>207</v>
      </c>
      <c r="K408" s="7" t="s">
        <v>245</v>
      </c>
      <c r="L408" s="6" t="s">
        <v>162</v>
      </c>
      <c r="M408" s="24"/>
      <c r="N408" s="21">
        <v>443.34</v>
      </c>
      <c r="O408" s="101">
        <f>Table_132[[#This Row],[Crédito]]-Table_132[[#This Row],[Débito]]+O407</f>
        <v>0</v>
      </c>
    </row>
    <row r="409" spans="1:15" ht="15.75" customHeight="1" x14ac:dyDescent="0.25">
      <c r="A409" s="9">
        <v>407</v>
      </c>
      <c r="B409" s="12" t="s">
        <v>381</v>
      </c>
      <c r="C409" s="89">
        <v>552917000006910</v>
      </c>
      <c r="D409" s="9">
        <v>3</v>
      </c>
      <c r="E409" s="42" t="s">
        <v>24</v>
      </c>
      <c r="F409" s="6">
        <v>2024</v>
      </c>
      <c r="G409" s="6"/>
      <c r="H409" s="43" t="s">
        <v>214</v>
      </c>
      <c r="I409" s="9" t="s">
        <v>380</v>
      </c>
      <c r="J409" s="7" t="s">
        <v>205</v>
      </c>
      <c r="K409" s="17"/>
      <c r="L409" s="6" t="s">
        <v>186</v>
      </c>
      <c r="M409" s="24"/>
      <c r="N409" s="21">
        <v>250</v>
      </c>
      <c r="O409" s="52">
        <f>Table_132[[#This Row],[Crédito]]-Table_132[[#This Row],[Débito]]+O408</f>
        <v>-250</v>
      </c>
    </row>
    <row r="410" spans="1:15" ht="15.75" customHeight="1" x14ac:dyDescent="0.25">
      <c r="A410" s="9">
        <v>408</v>
      </c>
      <c r="B410" s="41" t="s">
        <v>523</v>
      </c>
      <c r="C410" s="80">
        <v>9903</v>
      </c>
      <c r="D410" s="9">
        <v>3</v>
      </c>
      <c r="E410" s="42" t="s">
        <v>24</v>
      </c>
      <c r="F410" s="6">
        <v>2024</v>
      </c>
      <c r="G410" s="6"/>
      <c r="H410" s="43" t="s">
        <v>217</v>
      </c>
      <c r="I410" s="9" t="s">
        <v>180</v>
      </c>
      <c r="J410" s="7" t="s">
        <v>237</v>
      </c>
      <c r="K410" s="7" t="s">
        <v>245</v>
      </c>
      <c r="L410" s="6" t="s">
        <v>181</v>
      </c>
      <c r="M410" s="170">
        <v>250</v>
      </c>
      <c r="N410" s="21"/>
      <c r="O410" s="52">
        <f>Table_132[[#This Row],[Crédito]]-Table_132[[#This Row],[Débito]]+O409</f>
        <v>0</v>
      </c>
    </row>
    <row r="411" spans="1:15" ht="15.75" customHeight="1" x14ac:dyDescent="0.25">
      <c r="A411" s="9">
        <v>409</v>
      </c>
      <c r="B411" s="12" t="s">
        <v>352</v>
      </c>
      <c r="C411" s="78">
        <v>100401</v>
      </c>
      <c r="D411" s="43">
        <v>4</v>
      </c>
      <c r="E411" s="6" t="s">
        <v>24</v>
      </c>
      <c r="F411" s="6">
        <v>2024</v>
      </c>
      <c r="G411" s="6"/>
      <c r="H411" s="6" t="s">
        <v>248</v>
      </c>
      <c r="I411" s="88" t="s">
        <v>247</v>
      </c>
      <c r="J411" s="7" t="s">
        <v>235</v>
      </c>
      <c r="K411" s="7"/>
      <c r="L411" s="6" t="s">
        <v>379</v>
      </c>
      <c r="M411" s="49"/>
      <c r="N411" s="21">
        <v>440</v>
      </c>
      <c r="O411" s="52">
        <f>Table_132[[#This Row],[Crédito]]-Table_132[[#This Row],[Débito]]+O410</f>
        <v>-440</v>
      </c>
    </row>
    <row r="412" spans="1:15" ht="15.75" customHeight="1" x14ac:dyDescent="0.25">
      <c r="A412" s="9">
        <v>410</v>
      </c>
      <c r="B412" s="41" t="s">
        <v>523</v>
      </c>
      <c r="C412" s="80">
        <v>9903</v>
      </c>
      <c r="D412" s="43">
        <v>4</v>
      </c>
      <c r="E412" s="6" t="s">
        <v>24</v>
      </c>
      <c r="F412" s="6">
        <v>2024</v>
      </c>
      <c r="G412" s="6"/>
      <c r="H412" s="6" t="s">
        <v>217</v>
      </c>
      <c r="I412" s="9" t="s">
        <v>180</v>
      </c>
      <c r="J412" s="7" t="s">
        <v>237</v>
      </c>
      <c r="K412" s="7" t="s">
        <v>245</v>
      </c>
      <c r="L412" s="6" t="s">
        <v>181</v>
      </c>
      <c r="M412" s="170">
        <v>440</v>
      </c>
      <c r="N412" s="21"/>
      <c r="O412" s="52">
        <f>Table_132[[#This Row],[Crédito]]-Table_132[[#This Row],[Débito]]+O411</f>
        <v>0</v>
      </c>
    </row>
    <row r="413" spans="1:15" ht="15.75" customHeight="1" x14ac:dyDescent="0.25">
      <c r="A413" s="9">
        <v>411</v>
      </c>
      <c r="B413" s="12" t="s">
        <v>223</v>
      </c>
      <c r="C413" s="80">
        <v>882811101410510</v>
      </c>
      <c r="D413" s="43">
        <v>7</v>
      </c>
      <c r="E413" s="6" t="s">
        <v>24</v>
      </c>
      <c r="F413" s="6">
        <v>2024</v>
      </c>
      <c r="G413" s="6"/>
      <c r="H413" s="6" t="s">
        <v>213</v>
      </c>
      <c r="I413" s="9" t="s">
        <v>16</v>
      </c>
      <c r="J413" s="7" t="s">
        <v>207</v>
      </c>
      <c r="K413" s="7"/>
      <c r="L413" s="6" t="s">
        <v>162</v>
      </c>
      <c r="M413" s="49"/>
      <c r="N413" s="21">
        <v>55.35</v>
      </c>
      <c r="O413" s="52">
        <f>Table_132[[#This Row],[Crédito]]-Table_132[[#This Row],[Débito]]+O412</f>
        <v>-55.35</v>
      </c>
    </row>
    <row r="414" spans="1:15" ht="15.75" customHeight="1" x14ac:dyDescent="0.25">
      <c r="A414" s="9">
        <v>412</v>
      </c>
      <c r="B414" s="41" t="s">
        <v>523</v>
      </c>
      <c r="C414" s="78">
        <v>9903</v>
      </c>
      <c r="D414" s="6">
        <v>7</v>
      </c>
      <c r="E414" s="6" t="s">
        <v>24</v>
      </c>
      <c r="F414" s="6">
        <v>2024</v>
      </c>
      <c r="G414" s="6"/>
      <c r="H414" s="6" t="s">
        <v>217</v>
      </c>
      <c r="I414" s="9" t="s">
        <v>180</v>
      </c>
      <c r="J414" s="7" t="s">
        <v>237</v>
      </c>
      <c r="K414" s="7" t="s">
        <v>245</v>
      </c>
      <c r="L414" s="6" t="s">
        <v>181</v>
      </c>
      <c r="M414" s="172">
        <v>55.35</v>
      </c>
      <c r="N414" s="21"/>
      <c r="O414" s="52">
        <f>Table_132[[#This Row],[Crédito]]-Table_132[[#This Row],[Débito]]+O413</f>
        <v>0</v>
      </c>
    </row>
    <row r="415" spans="1:15" ht="15.75" customHeight="1" x14ac:dyDescent="0.25">
      <c r="A415" s="9">
        <v>413</v>
      </c>
      <c r="B415" s="12" t="s">
        <v>352</v>
      </c>
      <c r="C415" s="80">
        <v>553468000015805</v>
      </c>
      <c r="D415" s="6">
        <v>9</v>
      </c>
      <c r="E415" s="6" t="s">
        <v>24</v>
      </c>
      <c r="F415" s="6">
        <v>2024</v>
      </c>
      <c r="G415" s="6"/>
      <c r="H415" s="6" t="s">
        <v>214</v>
      </c>
      <c r="I415" s="33" t="s">
        <v>247</v>
      </c>
      <c r="J415" s="7" t="s">
        <v>235</v>
      </c>
      <c r="K415" s="17"/>
      <c r="L415" s="6" t="s">
        <v>379</v>
      </c>
      <c r="M415" s="54"/>
      <c r="N415" s="21">
        <v>350</v>
      </c>
      <c r="O415" s="52">
        <f>Table_132[[#This Row],[Crédito]]-Table_132[[#This Row],[Débito]]+O414</f>
        <v>-350</v>
      </c>
    </row>
    <row r="416" spans="1:15" ht="15.75" customHeight="1" x14ac:dyDescent="0.25">
      <c r="A416" s="9">
        <v>414</v>
      </c>
      <c r="B416" s="12" t="s">
        <v>352</v>
      </c>
      <c r="C416" s="80">
        <v>100901</v>
      </c>
      <c r="D416" s="6">
        <v>9</v>
      </c>
      <c r="E416" s="6" t="s">
        <v>24</v>
      </c>
      <c r="F416" s="6">
        <v>2024</v>
      </c>
      <c r="G416" s="6"/>
      <c r="H416" s="6" t="s">
        <v>228</v>
      </c>
      <c r="I416" s="33" t="s">
        <v>247</v>
      </c>
      <c r="J416" s="7" t="s">
        <v>235</v>
      </c>
      <c r="K416" s="7"/>
      <c r="L416" s="6" t="s">
        <v>379</v>
      </c>
      <c r="M416" s="54"/>
      <c r="N416" s="21">
        <v>250</v>
      </c>
      <c r="O416" s="52">
        <f>Table_132[[#This Row],[Crédito]]-Table_132[[#This Row],[Débito]]+O415</f>
        <v>-600</v>
      </c>
    </row>
    <row r="417" spans="1:15" ht="15.75" customHeight="1" x14ac:dyDescent="0.25">
      <c r="A417" s="9">
        <v>415</v>
      </c>
      <c r="B417" s="41" t="s">
        <v>523</v>
      </c>
      <c r="C417" s="80">
        <v>9903</v>
      </c>
      <c r="D417" s="6">
        <v>9</v>
      </c>
      <c r="E417" s="6" t="s">
        <v>24</v>
      </c>
      <c r="F417" s="6">
        <v>2024</v>
      </c>
      <c r="G417" s="6"/>
      <c r="H417" s="6" t="s">
        <v>217</v>
      </c>
      <c r="I417" s="9" t="s">
        <v>180</v>
      </c>
      <c r="J417" s="7" t="s">
        <v>237</v>
      </c>
      <c r="K417" s="7" t="s">
        <v>245</v>
      </c>
      <c r="L417" s="6" t="s">
        <v>181</v>
      </c>
      <c r="M417" s="172">
        <v>600</v>
      </c>
      <c r="N417" s="21"/>
      <c r="O417" s="52">
        <f>Table_132[[#This Row],[Crédito]]-Table_132[[#This Row],[Débito]]+O416</f>
        <v>0</v>
      </c>
    </row>
    <row r="418" spans="1:15" ht="15.75" customHeight="1" x14ac:dyDescent="0.25">
      <c r="A418" s="9">
        <v>416</v>
      </c>
      <c r="B418" s="12" t="s">
        <v>424</v>
      </c>
      <c r="C418" s="80">
        <v>554439000134372</v>
      </c>
      <c r="D418" s="6">
        <v>10</v>
      </c>
      <c r="E418" s="6" t="s">
        <v>24</v>
      </c>
      <c r="F418" s="6">
        <v>2024</v>
      </c>
      <c r="G418" s="6"/>
      <c r="H418" s="6" t="s">
        <v>214</v>
      </c>
      <c r="I418" s="33" t="s">
        <v>263</v>
      </c>
      <c r="J418" s="7" t="s">
        <v>272</v>
      </c>
      <c r="K418" s="7" t="s">
        <v>382</v>
      </c>
      <c r="L418" s="6" t="s">
        <v>358</v>
      </c>
      <c r="M418" s="54"/>
      <c r="N418" s="21">
        <v>150</v>
      </c>
      <c r="O418" s="52">
        <f>Table_132[[#This Row],[Crédito]]-Table_132[[#This Row],[Débito]]+O417</f>
        <v>-150</v>
      </c>
    </row>
    <row r="419" spans="1:15" ht="15.75" customHeight="1" x14ac:dyDescent="0.25">
      <c r="A419" s="9">
        <v>417</v>
      </c>
      <c r="B419" s="12" t="s">
        <v>224</v>
      </c>
      <c r="C419" s="80">
        <v>101001</v>
      </c>
      <c r="D419" s="6">
        <v>10</v>
      </c>
      <c r="E419" s="6" t="s">
        <v>24</v>
      </c>
      <c r="F419" s="6">
        <v>2024</v>
      </c>
      <c r="G419" s="6"/>
      <c r="H419" s="6" t="s">
        <v>215</v>
      </c>
      <c r="I419" s="9" t="s">
        <v>19</v>
      </c>
      <c r="J419" s="7" t="s">
        <v>322</v>
      </c>
      <c r="K419" s="7"/>
      <c r="L419" s="6" t="s">
        <v>170</v>
      </c>
      <c r="M419" s="55"/>
      <c r="N419" s="21">
        <v>1575</v>
      </c>
      <c r="O419" s="52">
        <f>Table_132[[#This Row],[Crédito]]-Table_132[[#This Row],[Débito]]+O418</f>
        <v>-1725</v>
      </c>
    </row>
    <row r="420" spans="1:15" ht="15.75" customHeight="1" x14ac:dyDescent="0.25">
      <c r="A420" s="9">
        <v>418</v>
      </c>
      <c r="B420" s="41" t="s">
        <v>523</v>
      </c>
      <c r="C420" s="80">
        <v>9903</v>
      </c>
      <c r="D420" s="6">
        <v>10</v>
      </c>
      <c r="E420" s="6" t="s">
        <v>24</v>
      </c>
      <c r="F420" s="6">
        <v>2024</v>
      </c>
      <c r="G420" s="6"/>
      <c r="H420" s="6" t="s">
        <v>217</v>
      </c>
      <c r="I420" s="9" t="s">
        <v>180</v>
      </c>
      <c r="J420" s="7" t="s">
        <v>237</v>
      </c>
      <c r="K420" s="7" t="s">
        <v>245</v>
      </c>
      <c r="L420" s="6" t="s">
        <v>181</v>
      </c>
      <c r="M420" s="171">
        <v>1725</v>
      </c>
      <c r="N420" s="21"/>
      <c r="O420" s="52">
        <f>Table_132[[#This Row],[Crédito]]-Table_132[[#This Row],[Débito]]+O419</f>
        <v>0</v>
      </c>
    </row>
    <row r="421" spans="1:15" ht="15.75" customHeight="1" x14ac:dyDescent="0.25">
      <c r="A421" s="9">
        <v>419</v>
      </c>
      <c r="B421" s="12" t="s">
        <v>234</v>
      </c>
      <c r="C421" s="80">
        <v>554439000039504</v>
      </c>
      <c r="D421" s="6">
        <v>15</v>
      </c>
      <c r="E421" s="6" t="s">
        <v>24</v>
      </c>
      <c r="F421" s="6">
        <v>2024</v>
      </c>
      <c r="G421" s="6"/>
      <c r="H421" s="6" t="s">
        <v>214</v>
      </c>
      <c r="I421" s="9" t="s">
        <v>180</v>
      </c>
      <c r="J421" s="7" t="s">
        <v>237</v>
      </c>
      <c r="K421" s="7"/>
      <c r="L421" s="6" t="s">
        <v>181</v>
      </c>
      <c r="M421" s="55"/>
      <c r="N421" s="21">
        <v>2121.66</v>
      </c>
      <c r="O421" s="52">
        <f>Table_132[[#This Row],[Crédito]]-Table_132[[#This Row],[Débito]]+O420</f>
        <v>-2121.66</v>
      </c>
    </row>
    <row r="422" spans="1:15" ht="15.75" customHeight="1" x14ac:dyDescent="0.25">
      <c r="A422" s="9">
        <v>420</v>
      </c>
      <c r="B422" s="12" t="s">
        <v>352</v>
      </c>
      <c r="C422" s="79">
        <v>554732000010961</v>
      </c>
      <c r="D422" s="6">
        <v>15</v>
      </c>
      <c r="E422" s="6" t="s">
        <v>24</v>
      </c>
      <c r="F422" s="6">
        <v>2024</v>
      </c>
      <c r="G422" s="6"/>
      <c r="H422" s="6" t="s">
        <v>214</v>
      </c>
      <c r="I422" s="88" t="s">
        <v>247</v>
      </c>
      <c r="J422" s="7" t="s">
        <v>235</v>
      </c>
      <c r="K422" s="7"/>
      <c r="L422" s="6" t="s">
        <v>379</v>
      </c>
      <c r="M422" s="55"/>
      <c r="N422" s="21">
        <v>350</v>
      </c>
      <c r="O422" s="52">
        <f>Table_132[[#This Row],[Crédito]]-Table_132[[#This Row],[Débito]]+O421</f>
        <v>-2471.66</v>
      </c>
    </row>
    <row r="423" spans="1:15" ht="15.75" customHeight="1" x14ac:dyDescent="0.25">
      <c r="A423" s="9">
        <v>421</v>
      </c>
      <c r="B423" s="41" t="s">
        <v>523</v>
      </c>
      <c r="C423" s="80">
        <v>9903</v>
      </c>
      <c r="D423" s="6">
        <v>15</v>
      </c>
      <c r="E423" s="6" t="s">
        <v>24</v>
      </c>
      <c r="F423" s="6">
        <v>2024</v>
      </c>
      <c r="G423" s="6"/>
      <c r="H423" s="6" t="s">
        <v>217</v>
      </c>
      <c r="I423" s="9" t="s">
        <v>180</v>
      </c>
      <c r="J423" s="7" t="s">
        <v>237</v>
      </c>
      <c r="K423" s="7" t="s">
        <v>245</v>
      </c>
      <c r="L423" s="6" t="s">
        <v>181</v>
      </c>
      <c r="M423" s="171">
        <v>2471.66</v>
      </c>
      <c r="N423" s="21"/>
      <c r="O423" s="52">
        <f>Table_132[[#This Row],[Crédito]]-Table_132[[#This Row],[Débito]]+O422</f>
        <v>0</v>
      </c>
    </row>
    <row r="424" spans="1:15" ht="15.75" customHeight="1" x14ac:dyDescent="0.25">
      <c r="A424" s="9">
        <v>422</v>
      </c>
      <c r="B424" s="12" t="s">
        <v>232</v>
      </c>
      <c r="C424" s="78">
        <v>101601</v>
      </c>
      <c r="D424" s="6">
        <v>16</v>
      </c>
      <c r="E424" s="6" t="s">
        <v>24</v>
      </c>
      <c r="F424" s="6">
        <v>2024</v>
      </c>
      <c r="G424" s="6"/>
      <c r="H424" s="6" t="s">
        <v>248</v>
      </c>
      <c r="I424" s="243" t="s">
        <v>323</v>
      </c>
      <c r="J424" s="7" t="s">
        <v>205</v>
      </c>
      <c r="K424" s="7"/>
      <c r="L424" s="6" t="s">
        <v>182</v>
      </c>
      <c r="M424" s="55"/>
      <c r="N424" s="21">
        <v>110.96</v>
      </c>
      <c r="O424" s="52">
        <f>Table_132[[#This Row],[Crédito]]-Table_132[[#This Row],[Débito]]+O423</f>
        <v>-110.96</v>
      </c>
    </row>
    <row r="425" spans="1:15" ht="15.75" customHeight="1" x14ac:dyDescent="0.25">
      <c r="A425" s="9">
        <v>423</v>
      </c>
      <c r="B425" s="41" t="s">
        <v>523</v>
      </c>
      <c r="C425" s="80">
        <v>9903</v>
      </c>
      <c r="D425" s="6">
        <v>16</v>
      </c>
      <c r="E425" s="6" t="s">
        <v>24</v>
      </c>
      <c r="F425" s="6">
        <v>2024</v>
      </c>
      <c r="G425" s="6"/>
      <c r="H425" s="6" t="s">
        <v>217</v>
      </c>
      <c r="I425" s="9" t="s">
        <v>180</v>
      </c>
      <c r="J425" s="7" t="s">
        <v>237</v>
      </c>
      <c r="K425" s="7" t="s">
        <v>245</v>
      </c>
      <c r="L425" s="6" t="s">
        <v>181</v>
      </c>
      <c r="M425" s="171">
        <v>110.96</v>
      </c>
      <c r="N425" s="21"/>
      <c r="O425" s="52">
        <f>Table_132[[#This Row],[Crédito]]-Table_132[[#This Row],[Débito]]+O424</f>
        <v>0</v>
      </c>
    </row>
    <row r="426" spans="1:15" ht="15.75" customHeight="1" x14ac:dyDescent="0.25">
      <c r="A426" s="9">
        <v>424</v>
      </c>
      <c r="B426" s="12" t="s">
        <v>224</v>
      </c>
      <c r="C426" s="80">
        <v>554439000039504</v>
      </c>
      <c r="D426" s="6">
        <v>17</v>
      </c>
      <c r="E426" s="6" t="s">
        <v>24</v>
      </c>
      <c r="F426" s="6">
        <v>2024</v>
      </c>
      <c r="G426" s="6"/>
      <c r="H426" s="6" t="s">
        <v>208</v>
      </c>
      <c r="I426" s="7" t="s">
        <v>226</v>
      </c>
      <c r="J426" s="7" t="s">
        <v>441</v>
      </c>
      <c r="K426" s="7"/>
      <c r="L426" s="7" t="s">
        <v>216</v>
      </c>
      <c r="M426" s="53"/>
      <c r="N426" s="21">
        <v>2105.6799999999998</v>
      </c>
      <c r="O426" s="52">
        <f>Table_132[[#This Row],[Crédito]]-Table_132[[#This Row],[Débito]]+O425</f>
        <v>-2105.6799999999998</v>
      </c>
    </row>
    <row r="427" spans="1:15" ht="15.75" customHeight="1" x14ac:dyDescent="0.25">
      <c r="A427" s="9">
        <v>425</v>
      </c>
      <c r="B427" s="12" t="s">
        <v>224</v>
      </c>
      <c r="C427" s="80">
        <v>554439000039504</v>
      </c>
      <c r="D427" s="6">
        <v>17</v>
      </c>
      <c r="E427" s="6" t="s">
        <v>24</v>
      </c>
      <c r="F427" s="6">
        <v>2024</v>
      </c>
      <c r="G427" s="6"/>
      <c r="H427" s="6" t="s">
        <v>208</v>
      </c>
      <c r="I427" s="7" t="s">
        <v>226</v>
      </c>
      <c r="J427" s="7" t="s">
        <v>442</v>
      </c>
      <c r="K427" s="7"/>
      <c r="L427" s="7" t="s">
        <v>216</v>
      </c>
      <c r="M427" s="53"/>
      <c r="N427" s="21">
        <v>6026.46</v>
      </c>
      <c r="O427" s="52">
        <f>Table_132[[#This Row],[Crédito]]-Table_132[[#This Row],[Débito]]+O426</f>
        <v>-8132.1399999999994</v>
      </c>
    </row>
    <row r="428" spans="1:15" ht="15.75" customHeight="1" x14ac:dyDescent="0.25">
      <c r="A428" s="9">
        <v>426</v>
      </c>
      <c r="B428" s="12" t="s">
        <v>224</v>
      </c>
      <c r="C428" s="80">
        <v>554439000039504</v>
      </c>
      <c r="D428" s="6">
        <v>17</v>
      </c>
      <c r="E428" s="6" t="s">
        <v>24</v>
      </c>
      <c r="F428" s="6">
        <v>2024</v>
      </c>
      <c r="G428" s="6"/>
      <c r="H428" s="6" t="s">
        <v>208</v>
      </c>
      <c r="I428" s="7" t="s">
        <v>226</v>
      </c>
      <c r="J428" s="7" t="s">
        <v>443</v>
      </c>
      <c r="K428" s="7"/>
      <c r="L428" s="7" t="s">
        <v>216</v>
      </c>
      <c r="M428" s="53"/>
      <c r="N428" s="21">
        <v>11200</v>
      </c>
      <c r="O428" s="52">
        <f>Table_132[[#This Row],[Crédito]]-Table_132[[#This Row],[Débito]]+O427</f>
        <v>-19332.14</v>
      </c>
    </row>
    <row r="429" spans="1:15" ht="15.75" customHeight="1" x14ac:dyDescent="0.25">
      <c r="A429" s="9">
        <v>427</v>
      </c>
      <c r="B429" s="41" t="s">
        <v>523</v>
      </c>
      <c r="C429" s="80">
        <v>9903</v>
      </c>
      <c r="D429" s="6">
        <v>17</v>
      </c>
      <c r="E429" s="6" t="s">
        <v>24</v>
      </c>
      <c r="F429" s="6">
        <v>2024</v>
      </c>
      <c r="G429" s="6"/>
      <c r="H429" s="6" t="s">
        <v>217</v>
      </c>
      <c r="I429" s="9" t="s">
        <v>180</v>
      </c>
      <c r="J429" s="7" t="s">
        <v>237</v>
      </c>
      <c r="K429" s="7" t="s">
        <v>245</v>
      </c>
      <c r="L429" s="6" t="s">
        <v>181</v>
      </c>
      <c r="M429" s="171">
        <v>7505.01</v>
      </c>
      <c r="N429" s="21"/>
      <c r="O429" s="52">
        <f>Table_132[[#This Row],[Crédito]]-Table_132[[#This Row],[Débito]]+O428</f>
        <v>-11827.13</v>
      </c>
    </row>
    <row r="430" spans="1:15" ht="15.75" customHeight="1" x14ac:dyDescent="0.25">
      <c r="A430" s="9">
        <v>428</v>
      </c>
      <c r="B430" s="12" t="s">
        <v>525</v>
      </c>
      <c r="C430" s="78">
        <v>98</v>
      </c>
      <c r="D430" s="6">
        <v>17</v>
      </c>
      <c r="E430" s="6" t="s">
        <v>24</v>
      </c>
      <c r="F430" s="6">
        <v>2024</v>
      </c>
      <c r="G430" s="6"/>
      <c r="H430" s="6" t="s">
        <v>217</v>
      </c>
      <c r="I430" s="9" t="s">
        <v>180</v>
      </c>
      <c r="J430" s="7" t="s">
        <v>237</v>
      </c>
      <c r="K430" s="7" t="s">
        <v>244</v>
      </c>
      <c r="L430" s="6" t="s">
        <v>181</v>
      </c>
      <c r="M430" s="57">
        <v>12000</v>
      </c>
      <c r="N430" s="21"/>
      <c r="O430" s="52">
        <f>Table_132[[#This Row],[Crédito]]-Table_132[[#This Row],[Débito]]+O429</f>
        <v>172.8700000000008</v>
      </c>
    </row>
    <row r="431" spans="1:15" ht="15.75" customHeight="1" x14ac:dyDescent="0.25">
      <c r="A431" s="9">
        <v>429</v>
      </c>
      <c r="B431" s="12" t="s">
        <v>522</v>
      </c>
      <c r="C431" s="78">
        <v>9903</v>
      </c>
      <c r="D431" s="6">
        <v>17</v>
      </c>
      <c r="E431" s="6" t="s">
        <v>24</v>
      </c>
      <c r="F431" s="6">
        <v>2024</v>
      </c>
      <c r="G431" s="6"/>
      <c r="H431" s="6" t="s">
        <v>213</v>
      </c>
      <c r="I431" s="9" t="s">
        <v>16</v>
      </c>
      <c r="J431" s="7" t="s">
        <v>207</v>
      </c>
      <c r="K431" s="7" t="s">
        <v>245</v>
      </c>
      <c r="L431" s="6" t="s">
        <v>162</v>
      </c>
      <c r="M431" s="52"/>
      <c r="N431" s="21">
        <v>172.87</v>
      </c>
      <c r="O431" s="52">
        <f>Table_132[[#This Row],[Crédito]]-Table_132[[#This Row],[Débito]]+O430</f>
        <v>7.9580786405131221E-13</v>
      </c>
    </row>
    <row r="432" spans="1:15" ht="15.75" customHeight="1" x14ac:dyDescent="0.25">
      <c r="A432" s="9">
        <v>430</v>
      </c>
      <c r="B432" s="12" t="s">
        <v>525</v>
      </c>
      <c r="C432" s="78">
        <v>3100933063762</v>
      </c>
      <c r="D432" s="6">
        <v>17</v>
      </c>
      <c r="E432" s="6" t="s">
        <v>24</v>
      </c>
      <c r="F432" s="6">
        <v>2024</v>
      </c>
      <c r="G432" s="6"/>
      <c r="H432" s="6" t="s">
        <v>217</v>
      </c>
      <c r="I432" s="9" t="s">
        <v>180</v>
      </c>
      <c r="J432" s="7" t="s">
        <v>237</v>
      </c>
      <c r="K432" s="7" t="s">
        <v>244</v>
      </c>
      <c r="L432" s="6" t="s">
        <v>181</v>
      </c>
      <c r="M432" s="57">
        <v>646.08000000000004</v>
      </c>
      <c r="N432" s="21"/>
      <c r="O432" s="52">
        <f>Table_132[[#This Row],[Crédito]]-Table_132[[#This Row],[Débito]]+O431</f>
        <v>646.08000000000084</v>
      </c>
    </row>
    <row r="433" spans="1:15" ht="15.75" customHeight="1" x14ac:dyDescent="0.25">
      <c r="A433" s="9">
        <v>431</v>
      </c>
      <c r="B433" s="12" t="s">
        <v>352</v>
      </c>
      <c r="C433" s="78">
        <v>533468000015805</v>
      </c>
      <c r="D433" s="6">
        <v>18</v>
      </c>
      <c r="E433" s="6" t="s">
        <v>24</v>
      </c>
      <c r="F433" s="6">
        <v>2024</v>
      </c>
      <c r="G433" s="6"/>
      <c r="H433" s="6" t="s">
        <v>214</v>
      </c>
      <c r="I433" s="88" t="s">
        <v>247</v>
      </c>
      <c r="J433" s="7" t="s">
        <v>235</v>
      </c>
      <c r="K433" s="7"/>
      <c r="L433" s="6" t="s">
        <v>379</v>
      </c>
      <c r="M433" s="52"/>
      <c r="N433" s="21">
        <v>250</v>
      </c>
      <c r="O433" s="52">
        <f>Table_132[[#This Row],[Crédito]]-Table_132[[#This Row],[Débito]]+O432</f>
        <v>396.08000000000084</v>
      </c>
    </row>
    <row r="434" spans="1:15" ht="15.75" customHeight="1" x14ac:dyDescent="0.25">
      <c r="A434" s="9">
        <v>432</v>
      </c>
      <c r="B434" s="12" t="s">
        <v>352</v>
      </c>
      <c r="C434" s="78">
        <v>554041000005145</v>
      </c>
      <c r="D434" s="6">
        <v>18</v>
      </c>
      <c r="E434" s="6" t="s">
        <v>24</v>
      </c>
      <c r="F434" s="6">
        <v>2024</v>
      </c>
      <c r="G434" s="6"/>
      <c r="H434" s="6" t="s">
        <v>214</v>
      </c>
      <c r="I434" s="88" t="s">
        <v>383</v>
      </c>
      <c r="J434" s="7" t="s">
        <v>235</v>
      </c>
      <c r="K434" s="7"/>
      <c r="L434" s="6" t="s">
        <v>384</v>
      </c>
      <c r="M434" s="52"/>
      <c r="N434" s="159">
        <v>235</v>
      </c>
      <c r="O434" s="52">
        <f>Table_132[[#This Row],[Crédito]]-Table_132[[#This Row],[Débito]]+O433</f>
        <v>161.08000000000084</v>
      </c>
    </row>
    <row r="435" spans="1:15" ht="15.75" customHeight="1" x14ac:dyDescent="0.25">
      <c r="A435" s="9">
        <v>433</v>
      </c>
      <c r="B435" s="12" t="s">
        <v>522</v>
      </c>
      <c r="C435" s="84">
        <v>9903</v>
      </c>
      <c r="D435" s="6">
        <v>18</v>
      </c>
      <c r="E435" s="6" t="s">
        <v>24</v>
      </c>
      <c r="F435" s="6">
        <v>2024</v>
      </c>
      <c r="G435" s="6"/>
      <c r="H435" s="6" t="s">
        <v>213</v>
      </c>
      <c r="I435" s="9" t="s">
        <v>16</v>
      </c>
      <c r="J435" s="7" t="s">
        <v>207</v>
      </c>
      <c r="K435" s="7" t="s">
        <v>245</v>
      </c>
      <c r="L435" s="6" t="s">
        <v>162</v>
      </c>
      <c r="M435" s="58"/>
      <c r="N435" s="44">
        <v>161.08000000000001</v>
      </c>
      <c r="O435" s="52">
        <f>Table_132[[#This Row],[Crédito]]-Table_132[[#This Row],[Débito]]+O434</f>
        <v>8.2422957348171622E-13</v>
      </c>
    </row>
    <row r="436" spans="1:15" ht="15.75" customHeight="1" x14ac:dyDescent="0.25">
      <c r="A436" s="9">
        <v>434</v>
      </c>
      <c r="B436" s="12" t="s">
        <v>161</v>
      </c>
      <c r="C436" s="78">
        <v>353954616</v>
      </c>
      <c r="D436" s="6">
        <v>21</v>
      </c>
      <c r="E436" s="6" t="s">
        <v>24</v>
      </c>
      <c r="F436" s="6">
        <v>2024</v>
      </c>
      <c r="G436" s="6"/>
      <c r="H436" s="6" t="s">
        <v>228</v>
      </c>
      <c r="I436" s="9" t="s">
        <v>238</v>
      </c>
      <c r="J436" s="7" t="s">
        <v>220</v>
      </c>
      <c r="K436" s="7"/>
      <c r="L436" s="6" t="s">
        <v>211</v>
      </c>
      <c r="M436" s="59">
        <v>3300</v>
      </c>
      <c r="N436" s="44"/>
      <c r="O436" s="52">
        <f>Table_132[[#This Row],[Crédito]]-Table_132[[#This Row],[Débito]]+O435</f>
        <v>3300.0000000000009</v>
      </c>
    </row>
    <row r="437" spans="1:15" ht="15.75" customHeight="1" x14ac:dyDescent="0.25">
      <c r="A437" s="9">
        <v>435</v>
      </c>
      <c r="B437" s="12" t="s">
        <v>522</v>
      </c>
      <c r="C437" s="78">
        <v>9903</v>
      </c>
      <c r="D437" s="6">
        <v>21</v>
      </c>
      <c r="E437" s="6" t="s">
        <v>24</v>
      </c>
      <c r="F437" s="6">
        <v>2024</v>
      </c>
      <c r="G437" s="6"/>
      <c r="H437" s="6" t="s">
        <v>213</v>
      </c>
      <c r="I437" s="9" t="s">
        <v>16</v>
      </c>
      <c r="J437" s="7" t="s">
        <v>207</v>
      </c>
      <c r="K437" s="7" t="s">
        <v>245</v>
      </c>
      <c r="L437" s="6" t="s">
        <v>162</v>
      </c>
      <c r="M437" s="59"/>
      <c r="N437" s="44">
        <v>3300</v>
      </c>
      <c r="O437" s="52">
        <f>Table_132[[#This Row],[Crédito]]-Table_132[[#This Row],[Débito]]+O436</f>
        <v>0</v>
      </c>
    </row>
    <row r="438" spans="1:15" ht="15.75" customHeight="1" x14ac:dyDescent="0.25">
      <c r="A438" s="9">
        <v>436</v>
      </c>
      <c r="B438" s="12" t="s">
        <v>352</v>
      </c>
      <c r="C438" s="78">
        <v>553253000128691</v>
      </c>
      <c r="D438" s="6">
        <v>28</v>
      </c>
      <c r="E438" s="6" t="s">
        <v>24</v>
      </c>
      <c r="F438" s="6">
        <v>2024</v>
      </c>
      <c r="G438" s="6"/>
      <c r="H438" s="6" t="s">
        <v>214</v>
      </c>
      <c r="I438" s="88" t="s">
        <v>247</v>
      </c>
      <c r="J438" s="7" t="s">
        <v>235</v>
      </c>
      <c r="K438" s="7"/>
      <c r="L438" s="6" t="s">
        <v>379</v>
      </c>
      <c r="M438" s="59"/>
      <c r="N438" s="44">
        <v>250</v>
      </c>
      <c r="O438" s="52">
        <f>Table_132[[#This Row],[Crédito]]-Table_132[[#This Row],[Débito]]+O437</f>
        <v>-250</v>
      </c>
    </row>
    <row r="439" spans="1:15" ht="15.75" customHeight="1" x14ac:dyDescent="0.25">
      <c r="A439" s="9">
        <v>437</v>
      </c>
      <c r="B439" s="41" t="s">
        <v>523</v>
      </c>
      <c r="C439" s="78">
        <v>9903</v>
      </c>
      <c r="D439" s="6">
        <v>28</v>
      </c>
      <c r="E439" s="6" t="s">
        <v>24</v>
      </c>
      <c r="F439" s="6">
        <v>2024</v>
      </c>
      <c r="G439" s="6"/>
      <c r="H439" s="6" t="s">
        <v>217</v>
      </c>
      <c r="I439" s="9" t="s">
        <v>180</v>
      </c>
      <c r="J439" s="7" t="s">
        <v>237</v>
      </c>
      <c r="K439" s="7" t="s">
        <v>245</v>
      </c>
      <c r="L439" s="6" t="s">
        <v>181</v>
      </c>
      <c r="M439" s="59">
        <v>250</v>
      </c>
      <c r="N439" s="44"/>
      <c r="O439" s="52">
        <f>Table_132[[#This Row],[Crédito]]-Table_132[[#This Row],[Débito]]+O438</f>
        <v>0</v>
      </c>
    </row>
    <row r="440" spans="1:15" ht="15.75" customHeight="1" x14ac:dyDescent="0.25">
      <c r="A440" s="9">
        <v>438</v>
      </c>
      <c r="B440" s="12" t="s">
        <v>352</v>
      </c>
      <c r="C440" s="78">
        <v>553653000034272</v>
      </c>
      <c r="D440" s="6">
        <v>30</v>
      </c>
      <c r="E440" s="6" t="s">
        <v>24</v>
      </c>
      <c r="F440" s="6">
        <v>2024</v>
      </c>
      <c r="G440" s="6"/>
      <c r="H440" s="6" t="s">
        <v>214</v>
      </c>
      <c r="I440" s="88" t="s">
        <v>247</v>
      </c>
      <c r="J440" s="7" t="s">
        <v>235</v>
      </c>
      <c r="K440" s="7"/>
      <c r="L440" s="6" t="s">
        <v>379</v>
      </c>
      <c r="M440" s="56"/>
      <c r="N440" s="44">
        <v>620</v>
      </c>
      <c r="O440" s="52">
        <f>Table_132[[#This Row],[Crédito]]-Table_132[[#This Row],[Débito]]+O439</f>
        <v>-620</v>
      </c>
    </row>
    <row r="441" spans="1:15" ht="15.75" customHeight="1" x14ac:dyDescent="0.25">
      <c r="A441" s="9">
        <v>439</v>
      </c>
      <c r="B441" s="12" t="s">
        <v>352</v>
      </c>
      <c r="C441" s="78">
        <v>103001</v>
      </c>
      <c r="D441" s="6">
        <v>30</v>
      </c>
      <c r="E441" s="6" t="s">
        <v>24</v>
      </c>
      <c r="F441" s="6">
        <v>2024</v>
      </c>
      <c r="G441" s="6"/>
      <c r="H441" s="6" t="s">
        <v>228</v>
      </c>
      <c r="I441" s="88" t="s">
        <v>247</v>
      </c>
      <c r="J441" s="7" t="s">
        <v>235</v>
      </c>
      <c r="K441" s="7"/>
      <c r="L441" s="6" t="s">
        <v>379</v>
      </c>
      <c r="M441" s="56"/>
      <c r="N441" s="44">
        <v>250</v>
      </c>
      <c r="O441" s="52">
        <f>Table_132[[#This Row],[Crédito]]-Table_132[[#This Row],[Débito]]+O440</f>
        <v>-870</v>
      </c>
    </row>
    <row r="442" spans="1:15" ht="15.75" customHeight="1" x14ac:dyDescent="0.25">
      <c r="A442" s="9">
        <v>440</v>
      </c>
      <c r="B442" s="12" t="s">
        <v>352</v>
      </c>
      <c r="C442" s="78">
        <v>103001</v>
      </c>
      <c r="D442" s="6">
        <v>30</v>
      </c>
      <c r="E442" s="6" t="s">
        <v>24</v>
      </c>
      <c r="F442" s="6">
        <v>2024</v>
      </c>
      <c r="G442" s="6"/>
      <c r="H442" s="6" t="s">
        <v>228</v>
      </c>
      <c r="I442" s="88" t="s">
        <v>383</v>
      </c>
      <c r="J442" s="7" t="s">
        <v>235</v>
      </c>
      <c r="K442" s="7"/>
      <c r="L442" s="6" t="s">
        <v>384</v>
      </c>
      <c r="M442" s="56"/>
      <c r="N442" s="44">
        <v>190</v>
      </c>
      <c r="O442" s="52">
        <f>Table_132[[#This Row],[Crédito]]-Table_132[[#This Row],[Débito]]+O441</f>
        <v>-1060</v>
      </c>
    </row>
    <row r="443" spans="1:15" ht="15.75" customHeight="1" x14ac:dyDescent="0.25">
      <c r="A443" s="9">
        <v>441</v>
      </c>
      <c r="B443" s="12" t="s">
        <v>352</v>
      </c>
      <c r="C443" s="78">
        <v>103002</v>
      </c>
      <c r="D443" s="6">
        <v>30</v>
      </c>
      <c r="E443" s="6" t="s">
        <v>24</v>
      </c>
      <c r="F443" s="6">
        <v>2024</v>
      </c>
      <c r="G443" s="6"/>
      <c r="H443" s="6" t="s">
        <v>228</v>
      </c>
      <c r="I443" s="88" t="s">
        <v>247</v>
      </c>
      <c r="J443" s="7" t="s">
        <v>235</v>
      </c>
      <c r="K443" s="7"/>
      <c r="L443" s="6" t="s">
        <v>379</v>
      </c>
      <c r="M443" s="56"/>
      <c r="N443" s="44">
        <v>250</v>
      </c>
      <c r="O443" s="52">
        <f>Table_132[[#This Row],[Crédito]]-Table_132[[#This Row],[Débito]]+O442</f>
        <v>-1310</v>
      </c>
    </row>
    <row r="444" spans="1:15" ht="15.75" customHeight="1" x14ac:dyDescent="0.25">
      <c r="A444" s="9">
        <v>442</v>
      </c>
      <c r="B444" s="41" t="s">
        <v>523</v>
      </c>
      <c r="C444" s="78">
        <v>9903</v>
      </c>
      <c r="D444" s="6">
        <v>30</v>
      </c>
      <c r="E444" s="6" t="s">
        <v>24</v>
      </c>
      <c r="F444" s="6">
        <v>2024</v>
      </c>
      <c r="G444" s="6"/>
      <c r="H444" s="6" t="s">
        <v>217</v>
      </c>
      <c r="I444" s="9" t="s">
        <v>180</v>
      </c>
      <c r="J444" s="7" t="s">
        <v>237</v>
      </c>
      <c r="K444" s="7" t="s">
        <v>245</v>
      </c>
      <c r="L444" s="6" t="s">
        <v>181</v>
      </c>
      <c r="M444" s="56">
        <v>1310</v>
      </c>
      <c r="N444" s="45"/>
      <c r="O444" s="101">
        <f>Table_132[[#This Row],[Crédito]]-Table_132[[#This Row],[Débito]]+O443</f>
        <v>0</v>
      </c>
    </row>
    <row r="445" spans="1:15" ht="15.75" customHeight="1" x14ac:dyDescent="0.25">
      <c r="A445" s="9">
        <v>443</v>
      </c>
      <c r="B445" s="12" t="s">
        <v>223</v>
      </c>
      <c r="C445" s="79">
        <v>843101101891624</v>
      </c>
      <c r="D445" s="6">
        <v>5</v>
      </c>
      <c r="E445" s="6" t="s">
        <v>25</v>
      </c>
      <c r="F445" s="6">
        <v>2024</v>
      </c>
      <c r="G445" s="6"/>
      <c r="H445" s="6" t="s">
        <v>213</v>
      </c>
      <c r="I445" s="9" t="s">
        <v>16</v>
      </c>
      <c r="J445" s="7" t="s">
        <v>207</v>
      </c>
      <c r="K445" s="17"/>
      <c r="L445" s="6" t="s">
        <v>162</v>
      </c>
      <c r="M445" s="97"/>
      <c r="N445" s="21">
        <v>73.8</v>
      </c>
      <c r="O445" s="52">
        <f>Table_132[[#This Row],[Crédito]]-Table_132[[#This Row],[Débito]]+O444</f>
        <v>-73.8</v>
      </c>
    </row>
    <row r="446" spans="1:15" ht="15.75" customHeight="1" x14ac:dyDescent="0.25">
      <c r="A446" s="9">
        <v>444</v>
      </c>
      <c r="B446" s="41" t="s">
        <v>523</v>
      </c>
      <c r="C446" s="78">
        <v>9903</v>
      </c>
      <c r="D446" s="6">
        <v>5</v>
      </c>
      <c r="E446" s="6" t="s">
        <v>25</v>
      </c>
      <c r="F446" s="6">
        <v>2024</v>
      </c>
      <c r="G446" s="6"/>
      <c r="H446" s="6" t="s">
        <v>217</v>
      </c>
      <c r="I446" s="9" t="s">
        <v>180</v>
      </c>
      <c r="J446" s="7" t="s">
        <v>237</v>
      </c>
      <c r="K446" s="7" t="s">
        <v>245</v>
      </c>
      <c r="L446" s="6" t="s">
        <v>181</v>
      </c>
      <c r="M446" s="56">
        <v>73.8</v>
      </c>
      <c r="N446" s="44"/>
      <c r="O446" s="52">
        <f>Table_132[[#This Row],[Crédito]]-Table_132[[#This Row],[Débito]]+O445</f>
        <v>0</v>
      </c>
    </row>
    <row r="447" spans="1:15" ht="15.75" customHeight="1" x14ac:dyDescent="0.25">
      <c r="A447" s="9">
        <v>445</v>
      </c>
      <c r="B447" s="12" t="s">
        <v>241</v>
      </c>
      <c r="C447" s="78">
        <v>110601</v>
      </c>
      <c r="D447" s="6">
        <v>6</v>
      </c>
      <c r="E447" s="6" t="s">
        <v>25</v>
      </c>
      <c r="F447" s="6">
        <v>2024</v>
      </c>
      <c r="G447" s="6"/>
      <c r="H447" s="6" t="s">
        <v>248</v>
      </c>
      <c r="I447" s="86" t="s">
        <v>430</v>
      </c>
      <c r="J447" s="7" t="s">
        <v>431</v>
      </c>
      <c r="K447" s="5"/>
      <c r="L447" s="6" t="s">
        <v>385</v>
      </c>
      <c r="M447" s="56"/>
      <c r="N447" s="44">
        <v>4000</v>
      </c>
      <c r="O447" s="52">
        <f>Table_132[[#This Row],[Crédito]]-Table_132[[#This Row],[Débito]]+O446</f>
        <v>-4000</v>
      </c>
    </row>
    <row r="448" spans="1:15" ht="15.75" customHeight="1" x14ac:dyDescent="0.25">
      <c r="A448" s="9">
        <v>446</v>
      </c>
      <c r="B448" s="41" t="s">
        <v>523</v>
      </c>
      <c r="C448" s="78">
        <v>9903</v>
      </c>
      <c r="D448" s="6">
        <v>6</v>
      </c>
      <c r="E448" s="6" t="s">
        <v>25</v>
      </c>
      <c r="F448" s="6">
        <v>2024</v>
      </c>
      <c r="G448" s="6"/>
      <c r="H448" s="6" t="s">
        <v>217</v>
      </c>
      <c r="I448" s="9" t="s">
        <v>180</v>
      </c>
      <c r="J448" s="7" t="s">
        <v>237</v>
      </c>
      <c r="K448" s="7" t="s">
        <v>245</v>
      </c>
      <c r="L448" s="6" t="s">
        <v>181</v>
      </c>
      <c r="M448" s="56">
        <v>2000.71</v>
      </c>
      <c r="N448" s="44"/>
      <c r="O448" s="52">
        <f>Table_132[[#This Row],[Crédito]]-Table_132[[#This Row],[Débito]]+O447</f>
        <v>-1999.29</v>
      </c>
    </row>
    <row r="449" spans="1:15" ht="15.75" customHeight="1" x14ac:dyDescent="0.25">
      <c r="A449" s="9">
        <v>447</v>
      </c>
      <c r="B449" s="12" t="s">
        <v>525</v>
      </c>
      <c r="C449" s="78">
        <v>98</v>
      </c>
      <c r="D449" s="6">
        <v>6</v>
      </c>
      <c r="E449" s="6" t="s">
        <v>25</v>
      </c>
      <c r="F449" s="6">
        <v>2024</v>
      </c>
      <c r="G449" s="6"/>
      <c r="H449" s="6" t="s">
        <v>217</v>
      </c>
      <c r="I449" s="9" t="s">
        <v>180</v>
      </c>
      <c r="J449" s="7" t="s">
        <v>237</v>
      </c>
      <c r="K449" s="7" t="s">
        <v>244</v>
      </c>
      <c r="L449" s="6" t="s">
        <v>181</v>
      </c>
      <c r="M449" s="56">
        <v>2000</v>
      </c>
      <c r="N449" s="44"/>
      <c r="O449" s="52">
        <f>Table_132[[#This Row],[Crédito]]-Table_132[[#This Row],[Débito]]+O448</f>
        <v>0.71000000000003638</v>
      </c>
    </row>
    <row r="450" spans="1:15" ht="15.75" customHeight="1" x14ac:dyDescent="0.25">
      <c r="A450" s="9">
        <v>448</v>
      </c>
      <c r="B450" s="12" t="s">
        <v>522</v>
      </c>
      <c r="C450" s="78">
        <v>9903</v>
      </c>
      <c r="D450" s="6">
        <v>6</v>
      </c>
      <c r="E450" s="6" t="s">
        <v>25</v>
      </c>
      <c r="F450" s="6">
        <v>2024</v>
      </c>
      <c r="G450" s="6"/>
      <c r="H450" s="6" t="s">
        <v>213</v>
      </c>
      <c r="I450" s="9" t="s">
        <v>16</v>
      </c>
      <c r="J450" s="7" t="s">
        <v>207</v>
      </c>
      <c r="K450" s="7" t="s">
        <v>245</v>
      </c>
      <c r="L450" s="6" t="s">
        <v>162</v>
      </c>
      <c r="M450" s="56"/>
      <c r="N450" s="44">
        <v>0.71</v>
      </c>
      <c r="O450" s="52">
        <f>Table_132[[#This Row],[Crédito]]-Table_132[[#This Row],[Débito]]+O449</f>
        <v>3.6415315207705135E-14</v>
      </c>
    </row>
    <row r="451" spans="1:15" ht="15.75" customHeight="1" x14ac:dyDescent="0.25">
      <c r="A451" s="9">
        <v>449</v>
      </c>
      <c r="B451" s="12" t="s">
        <v>525</v>
      </c>
      <c r="C451" s="80">
        <v>3100933063762</v>
      </c>
      <c r="D451" s="6">
        <v>6</v>
      </c>
      <c r="E451" s="6" t="s">
        <v>25</v>
      </c>
      <c r="F451" s="6">
        <v>2024</v>
      </c>
      <c r="G451" s="6"/>
      <c r="H451" s="6" t="s">
        <v>217</v>
      </c>
      <c r="I451" s="9" t="s">
        <v>180</v>
      </c>
      <c r="J451" s="7" t="s">
        <v>237</v>
      </c>
      <c r="K451" s="7" t="s">
        <v>244</v>
      </c>
      <c r="L451" s="6" t="s">
        <v>181</v>
      </c>
      <c r="M451" s="56">
        <v>116.48</v>
      </c>
      <c r="N451" s="44"/>
      <c r="O451" s="52">
        <f>Table_132[[#This Row],[Crédito]]-Table_132[[#This Row],[Débito]]+O450</f>
        <v>116.48000000000005</v>
      </c>
    </row>
    <row r="452" spans="1:15" ht="15.75" customHeight="1" x14ac:dyDescent="0.25">
      <c r="A452" s="9">
        <v>450</v>
      </c>
      <c r="B452" s="12" t="s">
        <v>522</v>
      </c>
      <c r="C452" s="78">
        <v>9903</v>
      </c>
      <c r="D452" s="6">
        <v>7</v>
      </c>
      <c r="E452" s="6" t="s">
        <v>25</v>
      </c>
      <c r="F452" s="6">
        <v>2024</v>
      </c>
      <c r="G452" s="6"/>
      <c r="H452" s="6" t="s">
        <v>213</v>
      </c>
      <c r="I452" s="9" t="s">
        <v>16</v>
      </c>
      <c r="J452" s="7" t="s">
        <v>207</v>
      </c>
      <c r="K452" s="7" t="s">
        <v>245</v>
      </c>
      <c r="L452" s="6" t="s">
        <v>162</v>
      </c>
      <c r="M452" s="56"/>
      <c r="N452" s="44">
        <v>116.48</v>
      </c>
      <c r="O452" s="52">
        <f>Table_132[[#This Row],[Crédito]]-Table_132[[#This Row],[Débito]]+O451</f>
        <v>0</v>
      </c>
    </row>
    <row r="453" spans="1:15" ht="15.75" customHeight="1" x14ac:dyDescent="0.25">
      <c r="A453" s="9">
        <v>451</v>
      </c>
      <c r="B453" s="12" t="s">
        <v>234</v>
      </c>
      <c r="C453" s="79">
        <v>554439000039504</v>
      </c>
      <c r="D453" s="6">
        <v>8</v>
      </c>
      <c r="E453" s="6" t="s">
        <v>25</v>
      </c>
      <c r="F453" s="6">
        <v>2024</v>
      </c>
      <c r="G453" s="6"/>
      <c r="H453" s="6" t="s">
        <v>214</v>
      </c>
      <c r="I453" s="9" t="s">
        <v>180</v>
      </c>
      <c r="J453" s="7" t="s">
        <v>237</v>
      </c>
      <c r="K453" s="17"/>
      <c r="L453" s="6" t="s">
        <v>181</v>
      </c>
      <c r="M453" s="56"/>
      <c r="N453" s="44">
        <v>313.5</v>
      </c>
      <c r="O453" s="52">
        <f>Table_132[[#This Row],[Crédito]]-Table_132[[#This Row],[Débito]]+O452</f>
        <v>-313.5</v>
      </c>
    </row>
    <row r="454" spans="1:15" ht="15.75" customHeight="1" x14ac:dyDescent="0.25">
      <c r="A454" s="9">
        <v>452</v>
      </c>
      <c r="B454" s="41" t="s">
        <v>523</v>
      </c>
      <c r="C454" s="78">
        <v>9903</v>
      </c>
      <c r="D454" s="6">
        <v>8</v>
      </c>
      <c r="E454" s="6" t="s">
        <v>25</v>
      </c>
      <c r="F454" s="6">
        <v>2024</v>
      </c>
      <c r="G454" s="6"/>
      <c r="H454" s="6" t="s">
        <v>217</v>
      </c>
      <c r="I454" s="9" t="s">
        <v>180</v>
      </c>
      <c r="J454" s="7" t="s">
        <v>237</v>
      </c>
      <c r="K454" s="7" t="s">
        <v>245</v>
      </c>
      <c r="L454" s="6" t="s">
        <v>181</v>
      </c>
      <c r="M454" s="56">
        <v>117.19</v>
      </c>
      <c r="N454" s="44"/>
      <c r="O454" s="52">
        <f>Table_132[[#This Row],[Crédito]]-Table_132[[#This Row],[Débito]]+O453</f>
        <v>-196.31</v>
      </c>
    </row>
    <row r="455" spans="1:15" ht="15.75" customHeight="1" x14ac:dyDescent="0.25">
      <c r="A455" s="9">
        <v>453</v>
      </c>
      <c r="B455" s="12" t="s">
        <v>525</v>
      </c>
      <c r="C455" s="78">
        <v>98</v>
      </c>
      <c r="D455" s="6">
        <v>8</v>
      </c>
      <c r="E455" s="6" t="s">
        <v>25</v>
      </c>
      <c r="F455" s="6">
        <v>2024</v>
      </c>
      <c r="G455" s="6"/>
      <c r="H455" s="6" t="s">
        <v>217</v>
      </c>
      <c r="I455" s="9" t="s">
        <v>180</v>
      </c>
      <c r="J455" s="7" t="s">
        <v>237</v>
      </c>
      <c r="K455" s="7" t="s">
        <v>244</v>
      </c>
      <c r="L455" s="6" t="s">
        <v>181</v>
      </c>
      <c r="M455" s="56">
        <v>500</v>
      </c>
      <c r="N455" s="44"/>
      <c r="O455" s="52">
        <f>Table_132[[#This Row],[Crédito]]-Table_132[[#This Row],[Débito]]+O454</f>
        <v>303.69</v>
      </c>
    </row>
    <row r="456" spans="1:15" ht="15.75" customHeight="1" x14ac:dyDescent="0.25">
      <c r="A456" s="9">
        <v>454</v>
      </c>
      <c r="B456" s="12" t="s">
        <v>522</v>
      </c>
      <c r="C456" s="94">
        <v>9903</v>
      </c>
      <c r="D456" s="6">
        <v>8</v>
      </c>
      <c r="E456" s="6" t="s">
        <v>25</v>
      </c>
      <c r="F456" s="6">
        <v>2024</v>
      </c>
      <c r="G456" s="6"/>
      <c r="H456" s="6" t="s">
        <v>213</v>
      </c>
      <c r="I456" s="9" t="s">
        <v>16</v>
      </c>
      <c r="J456" s="7" t="s">
        <v>207</v>
      </c>
      <c r="K456" s="4" t="s">
        <v>245</v>
      </c>
      <c r="L456" s="6" t="s">
        <v>162</v>
      </c>
      <c r="M456" s="56"/>
      <c r="N456" s="44">
        <v>303.69</v>
      </c>
      <c r="O456" s="52">
        <f>Table_132[[#This Row],[Crédito]]-Table_132[[#This Row],[Débito]]+O455</f>
        <v>0</v>
      </c>
    </row>
    <row r="457" spans="1:15" ht="15.75" customHeight="1" x14ac:dyDescent="0.25">
      <c r="A457" s="9">
        <v>455</v>
      </c>
      <c r="B457" s="12" t="s">
        <v>525</v>
      </c>
      <c r="C457" s="80">
        <v>3100933063762</v>
      </c>
      <c r="D457" s="6">
        <v>8</v>
      </c>
      <c r="E457" s="6" t="s">
        <v>25</v>
      </c>
      <c r="F457" s="6">
        <v>2024</v>
      </c>
      <c r="G457" s="6"/>
      <c r="H457" s="6" t="s">
        <v>217</v>
      </c>
      <c r="I457" s="9" t="s">
        <v>180</v>
      </c>
      <c r="J457" s="7" t="s">
        <v>237</v>
      </c>
      <c r="K457" s="7" t="s">
        <v>244</v>
      </c>
      <c r="L457" s="6" t="s">
        <v>181</v>
      </c>
      <c r="M457" s="56">
        <v>29.45</v>
      </c>
      <c r="N457" s="44"/>
      <c r="O457" s="52">
        <f>Table_132[[#This Row],[Crédito]]-Table_132[[#This Row],[Débito]]+O456</f>
        <v>29.45</v>
      </c>
    </row>
    <row r="458" spans="1:15" ht="15.75" customHeight="1" x14ac:dyDescent="0.25">
      <c r="A458" s="9">
        <v>456</v>
      </c>
      <c r="B458" s="12" t="s">
        <v>522</v>
      </c>
      <c r="C458" s="78">
        <v>9903</v>
      </c>
      <c r="D458" s="6">
        <v>11</v>
      </c>
      <c r="E458" s="6" t="s">
        <v>25</v>
      </c>
      <c r="F458" s="6">
        <v>2024</v>
      </c>
      <c r="G458" s="6"/>
      <c r="H458" s="6" t="s">
        <v>213</v>
      </c>
      <c r="I458" s="9" t="s">
        <v>16</v>
      </c>
      <c r="J458" s="7" t="s">
        <v>207</v>
      </c>
      <c r="K458" s="7" t="s">
        <v>245</v>
      </c>
      <c r="L458" s="6" t="s">
        <v>162</v>
      </c>
      <c r="M458" s="56"/>
      <c r="N458" s="44">
        <v>29.45</v>
      </c>
      <c r="O458" s="52">
        <f>Table_132[[#This Row],[Crédito]]-Table_132[[#This Row],[Débito]]+O457</f>
        <v>0</v>
      </c>
    </row>
    <row r="459" spans="1:15" ht="15.75" customHeight="1" x14ac:dyDescent="0.25">
      <c r="A459" s="9">
        <v>457</v>
      </c>
      <c r="B459" s="12" t="s">
        <v>161</v>
      </c>
      <c r="C459" s="79">
        <v>357459087</v>
      </c>
      <c r="D459" s="6">
        <v>14</v>
      </c>
      <c r="E459" s="6" t="s">
        <v>25</v>
      </c>
      <c r="F459" s="6">
        <v>2024</v>
      </c>
      <c r="G459" s="6"/>
      <c r="H459" s="6" t="s">
        <v>228</v>
      </c>
      <c r="I459" s="9" t="s">
        <v>243</v>
      </c>
      <c r="J459" s="7" t="s">
        <v>220</v>
      </c>
      <c r="K459" s="17"/>
      <c r="L459" s="18" t="s">
        <v>211</v>
      </c>
      <c r="M459" s="56">
        <v>4380</v>
      </c>
      <c r="N459" s="44"/>
      <c r="O459" s="52">
        <f>Table_132[[#This Row],[Crédito]]-Table_132[[#This Row],[Débito]]+O458</f>
        <v>4380</v>
      </c>
    </row>
    <row r="460" spans="1:15" ht="15.75" customHeight="1" x14ac:dyDescent="0.25">
      <c r="A460" s="9">
        <v>458</v>
      </c>
      <c r="B460" s="12" t="s">
        <v>522</v>
      </c>
      <c r="C460" s="78">
        <v>9903</v>
      </c>
      <c r="D460" s="6">
        <v>14</v>
      </c>
      <c r="E460" s="6" t="s">
        <v>25</v>
      </c>
      <c r="F460" s="6">
        <v>2024</v>
      </c>
      <c r="G460" s="6"/>
      <c r="H460" s="6" t="s">
        <v>213</v>
      </c>
      <c r="I460" s="9" t="s">
        <v>16</v>
      </c>
      <c r="J460" s="7" t="s">
        <v>207</v>
      </c>
      <c r="K460" s="7" t="s">
        <v>245</v>
      </c>
      <c r="L460" s="6" t="s">
        <v>162</v>
      </c>
      <c r="M460" s="56"/>
      <c r="N460" s="44">
        <v>4380</v>
      </c>
      <c r="O460" s="52">
        <f>Table_132[[#This Row],[Crédito]]-Table_132[[#This Row],[Débito]]+O459</f>
        <v>0</v>
      </c>
    </row>
    <row r="461" spans="1:15" ht="15.75" customHeight="1" x14ac:dyDescent="0.25">
      <c r="A461" s="9">
        <v>459</v>
      </c>
      <c r="B461" s="12" t="s">
        <v>253</v>
      </c>
      <c r="C461" s="78">
        <v>111801</v>
      </c>
      <c r="D461" s="6">
        <v>18</v>
      </c>
      <c r="E461" s="6" t="s">
        <v>25</v>
      </c>
      <c r="F461" s="6">
        <v>2024</v>
      </c>
      <c r="G461" s="6"/>
      <c r="H461" s="6" t="s">
        <v>210</v>
      </c>
      <c r="I461" s="9" t="s">
        <v>178</v>
      </c>
      <c r="J461" s="7" t="s">
        <v>209</v>
      </c>
      <c r="K461" s="17"/>
      <c r="L461" s="6" t="s">
        <v>179</v>
      </c>
      <c r="M461" s="56"/>
      <c r="N461" s="44">
        <v>3729.56</v>
      </c>
      <c r="O461" s="52">
        <f>Table_132[[#This Row],[Crédito]]-Table_132[[#This Row],[Débito]]+O460</f>
        <v>-3729.56</v>
      </c>
    </row>
    <row r="462" spans="1:15" ht="15.75" customHeight="1" x14ac:dyDescent="0.25">
      <c r="A462" s="9">
        <v>460</v>
      </c>
      <c r="B462" s="12" t="s">
        <v>253</v>
      </c>
      <c r="C462" s="78">
        <v>111802</v>
      </c>
      <c r="D462" s="6">
        <v>18</v>
      </c>
      <c r="E462" s="6" t="s">
        <v>25</v>
      </c>
      <c r="F462" s="6">
        <v>2024</v>
      </c>
      <c r="G462" s="6"/>
      <c r="H462" s="6" t="s">
        <v>210</v>
      </c>
      <c r="I462" s="9" t="s">
        <v>178</v>
      </c>
      <c r="J462" s="7" t="s">
        <v>209</v>
      </c>
      <c r="K462" s="17"/>
      <c r="L462" s="6" t="s">
        <v>179</v>
      </c>
      <c r="M462" s="8"/>
      <c r="N462" s="44">
        <v>1868.13</v>
      </c>
      <c r="O462" s="52">
        <f>Table_132[[#This Row],[Crédito]]-Table_132[[#This Row],[Débito]]+O461</f>
        <v>-5597.6900000000005</v>
      </c>
    </row>
    <row r="463" spans="1:15" ht="15.75" customHeight="1" x14ac:dyDescent="0.25">
      <c r="A463" s="9">
        <v>461</v>
      </c>
      <c r="B463" s="41" t="s">
        <v>523</v>
      </c>
      <c r="C463" s="78">
        <v>9903</v>
      </c>
      <c r="D463" s="6">
        <v>18</v>
      </c>
      <c r="E463" s="6" t="s">
        <v>25</v>
      </c>
      <c r="F463" s="6">
        <v>2024</v>
      </c>
      <c r="G463" s="6"/>
      <c r="H463" s="6" t="s">
        <v>217</v>
      </c>
      <c r="I463" s="9" t="s">
        <v>180</v>
      </c>
      <c r="J463" s="7" t="s">
        <v>237</v>
      </c>
      <c r="K463" s="7" t="s">
        <v>245</v>
      </c>
      <c r="L463" s="6" t="s">
        <v>181</v>
      </c>
      <c r="M463" s="173">
        <v>4713.2</v>
      </c>
      <c r="N463" s="44"/>
      <c r="O463" s="52">
        <f>Table_132[[#This Row],[Crédito]]-Table_132[[#This Row],[Débito]]+O462</f>
        <v>-884.49000000000069</v>
      </c>
    </row>
    <row r="464" spans="1:15" ht="15.75" customHeight="1" x14ac:dyDescent="0.25">
      <c r="A464" s="9">
        <v>462</v>
      </c>
      <c r="B464" s="12" t="s">
        <v>525</v>
      </c>
      <c r="C464" s="78">
        <v>98</v>
      </c>
      <c r="D464" s="6">
        <v>18</v>
      </c>
      <c r="E464" s="6" t="s">
        <v>25</v>
      </c>
      <c r="F464" s="6">
        <v>2024</v>
      </c>
      <c r="G464" s="6"/>
      <c r="H464" s="6" t="s">
        <v>217</v>
      </c>
      <c r="I464" s="9" t="s">
        <v>180</v>
      </c>
      <c r="J464" s="7" t="s">
        <v>237</v>
      </c>
      <c r="K464" s="7" t="s">
        <v>244</v>
      </c>
      <c r="L464" s="6" t="s">
        <v>181</v>
      </c>
      <c r="M464" s="59">
        <v>1000</v>
      </c>
      <c r="N464" s="13"/>
      <c r="O464" s="52">
        <f>Table_132[[#This Row],[Crédito]]-Table_132[[#This Row],[Débito]]+O463</f>
        <v>115.50999999999931</v>
      </c>
    </row>
    <row r="465" spans="1:15" ht="15.75" customHeight="1" x14ac:dyDescent="0.25">
      <c r="A465" s="9">
        <v>463</v>
      </c>
      <c r="B465" s="12" t="s">
        <v>522</v>
      </c>
      <c r="C465" s="78">
        <v>9903</v>
      </c>
      <c r="D465" s="6">
        <v>18</v>
      </c>
      <c r="E465" s="6" t="s">
        <v>25</v>
      </c>
      <c r="F465" s="6">
        <v>2024</v>
      </c>
      <c r="G465" s="6"/>
      <c r="H465" s="6" t="s">
        <v>213</v>
      </c>
      <c r="I465" s="9" t="s">
        <v>16</v>
      </c>
      <c r="J465" s="7" t="s">
        <v>207</v>
      </c>
      <c r="K465" s="7" t="s">
        <v>245</v>
      </c>
      <c r="L465" s="6" t="s">
        <v>162</v>
      </c>
      <c r="M465" s="8"/>
      <c r="N465" s="44">
        <v>115.51</v>
      </c>
      <c r="O465" s="52">
        <f>Table_132[[#This Row],[Crédito]]-Table_132[[#This Row],[Débito]]+O464</f>
        <v>-6.9633188104489818E-13</v>
      </c>
    </row>
    <row r="466" spans="1:15" ht="15.75" customHeight="1" x14ac:dyDescent="0.25">
      <c r="A466" s="9">
        <v>464</v>
      </c>
      <c r="B466" s="12" t="s">
        <v>525</v>
      </c>
      <c r="C466" s="80">
        <v>3100933063762</v>
      </c>
      <c r="D466" s="6">
        <v>18</v>
      </c>
      <c r="E466" s="6" t="s">
        <v>25</v>
      </c>
      <c r="F466" s="6">
        <v>2024</v>
      </c>
      <c r="G466" s="6"/>
      <c r="H466" s="6" t="s">
        <v>217</v>
      </c>
      <c r="I466" s="9" t="s">
        <v>180</v>
      </c>
      <c r="J466" s="7" t="s">
        <v>237</v>
      </c>
      <c r="K466" s="7" t="s">
        <v>244</v>
      </c>
      <c r="L466" s="6" t="s">
        <v>181</v>
      </c>
      <c r="M466" s="59">
        <v>60.56</v>
      </c>
      <c r="N466" s="44"/>
      <c r="O466" s="52">
        <f>Table_132[[#This Row],[Crédito]]-Table_132[[#This Row],[Débito]]+O465</f>
        <v>60.559999999999306</v>
      </c>
    </row>
    <row r="467" spans="1:15" ht="15.75" customHeight="1" x14ac:dyDescent="0.25">
      <c r="A467" s="9">
        <v>465</v>
      </c>
      <c r="B467" s="12" t="s">
        <v>522</v>
      </c>
      <c r="C467" s="78">
        <v>9903</v>
      </c>
      <c r="D467" s="6">
        <v>19</v>
      </c>
      <c r="E467" s="6" t="s">
        <v>25</v>
      </c>
      <c r="F467" s="6">
        <v>2024</v>
      </c>
      <c r="G467" s="6"/>
      <c r="H467" s="6" t="s">
        <v>213</v>
      </c>
      <c r="I467" s="9" t="s">
        <v>16</v>
      </c>
      <c r="J467" s="7" t="s">
        <v>207</v>
      </c>
      <c r="K467" s="7" t="s">
        <v>245</v>
      </c>
      <c r="L467" s="6" t="s">
        <v>162</v>
      </c>
      <c r="M467" s="59"/>
      <c r="N467" s="44">
        <v>60.56</v>
      </c>
      <c r="O467" s="101">
        <f>Table_132[[#This Row],[Crédito]]-Table_132[[#This Row],[Débito]]+O466</f>
        <v>-6.9633188104489818E-13</v>
      </c>
    </row>
    <row r="468" spans="1:15" ht="15.75" customHeight="1" x14ac:dyDescent="0.25">
      <c r="A468" s="9">
        <v>466</v>
      </c>
      <c r="B468" s="12" t="s">
        <v>231</v>
      </c>
      <c r="C468" s="79">
        <v>120301</v>
      </c>
      <c r="D468" s="6">
        <v>3</v>
      </c>
      <c r="E468" s="6" t="s">
        <v>26</v>
      </c>
      <c r="F468" s="6">
        <v>2024</v>
      </c>
      <c r="G468" s="6"/>
      <c r="H468" s="6" t="s">
        <v>228</v>
      </c>
      <c r="I468" s="9" t="s">
        <v>324</v>
      </c>
      <c r="J468" s="7" t="s">
        <v>205</v>
      </c>
      <c r="K468" s="17"/>
      <c r="L468" s="6" t="s">
        <v>421</v>
      </c>
      <c r="M468" s="97"/>
      <c r="N468" s="21">
        <v>231.4</v>
      </c>
      <c r="O468" s="52">
        <f>Table_132[[#This Row],[Crédito]]-Table_132[[#This Row],[Débito]]+O467</f>
        <v>-231.40000000000072</v>
      </c>
    </row>
    <row r="469" spans="1:15" ht="15.75" customHeight="1" x14ac:dyDescent="0.25">
      <c r="A469" s="9">
        <v>467</v>
      </c>
      <c r="B469" s="41" t="s">
        <v>523</v>
      </c>
      <c r="C469" s="78">
        <v>9903</v>
      </c>
      <c r="D469" s="6">
        <v>3</v>
      </c>
      <c r="E469" s="6" t="s">
        <v>26</v>
      </c>
      <c r="F469" s="6">
        <v>2024</v>
      </c>
      <c r="G469" s="6"/>
      <c r="H469" s="6" t="s">
        <v>217</v>
      </c>
      <c r="I469" s="9" t="s">
        <v>180</v>
      </c>
      <c r="J469" s="7" t="s">
        <v>237</v>
      </c>
      <c r="K469" s="7" t="s">
        <v>245</v>
      </c>
      <c r="L469" s="6" t="s">
        <v>181</v>
      </c>
      <c r="M469" s="60">
        <v>176.1</v>
      </c>
      <c r="N469" s="46"/>
      <c r="O469" s="52">
        <f>Table_132[[#This Row],[Crédito]]-Table_132[[#This Row],[Débito]]+O468</f>
        <v>-55.300000000000722</v>
      </c>
    </row>
    <row r="470" spans="1:15" ht="15.75" customHeight="1" x14ac:dyDescent="0.25">
      <c r="A470" s="9">
        <v>468</v>
      </c>
      <c r="B470" s="12" t="s">
        <v>525</v>
      </c>
      <c r="C470" s="78">
        <v>98</v>
      </c>
      <c r="D470" s="6">
        <v>3</v>
      </c>
      <c r="E470" s="6" t="s">
        <v>26</v>
      </c>
      <c r="F470" s="43">
        <v>2024</v>
      </c>
      <c r="G470" s="6"/>
      <c r="H470" s="6" t="s">
        <v>217</v>
      </c>
      <c r="I470" s="9" t="s">
        <v>180</v>
      </c>
      <c r="J470" s="7" t="s">
        <v>237</v>
      </c>
      <c r="K470" s="7" t="s">
        <v>244</v>
      </c>
      <c r="L470" s="6" t="s">
        <v>181</v>
      </c>
      <c r="M470" s="170">
        <v>500</v>
      </c>
      <c r="N470" s="44"/>
      <c r="O470" s="52">
        <f>Table_132[[#This Row],[Crédito]]-Table_132[[#This Row],[Débito]]+O469</f>
        <v>444.69999999999925</v>
      </c>
    </row>
    <row r="471" spans="1:15" ht="15.75" customHeight="1" x14ac:dyDescent="0.25">
      <c r="A471" s="9">
        <v>469</v>
      </c>
      <c r="B471" s="12" t="s">
        <v>522</v>
      </c>
      <c r="C471" s="80">
        <v>9903</v>
      </c>
      <c r="D471" s="6">
        <v>3</v>
      </c>
      <c r="E471" s="6" t="s">
        <v>26</v>
      </c>
      <c r="F471" s="43">
        <v>2024</v>
      </c>
      <c r="G471" s="6"/>
      <c r="H471" s="6" t="s">
        <v>213</v>
      </c>
      <c r="I471" s="9" t="s">
        <v>16</v>
      </c>
      <c r="J471" s="7" t="s">
        <v>207</v>
      </c>
      <c r="K471" s="7" t="s">
        <v>245</v>
      </c>
      <c r="L471" s="6" t="s">
        <v>162</v>
      </c>
      <c r="M471" s="24"/>
      <c r="N471" s="44">
        <v>444.7</v>
      </c>
      <c r="O471" s="52">
        <f>Table_132[[#This Row],[Crédito]]-Table_132[[#This Row],[Débito]]+O470</f>
        <v>-7.3896444519050419E-13</v>
      </c>
    </row>
    <row r="472" spans="1:15" ht="15.75" customHeight="1" x14ac:dyDescent="0.25">
      <c r="A472" s="9">
        <v>470</v>
      </c>
      <c r="B472" s="12" t="s">
        <v>525</v>
      </c>
      <c r="C472" s="80">
        <v>2000941807440</v>
      </c>
      <c r="D472" s="6">
        <v>3</v>
      </c>
      <c r="E472" s="6" t="s">
        <v>26</v>
      </c>
      <c r="F472" s="43">
        <v>2024</v>
      </c>
      <c r="G472" s="6"/>
      <c r="H472" s="6" t="s">
        <v>217</v>
      </c>
      <c r="I472" s="9" t="s">
        <v>180</v>
      </c>
      <c r="J472" s="7" t="s">
        <v>237</v>
      </c>
      <c r="K472" s="7" t="s">
        <v>244</v>
      </c>
      <c r="L472" s="6" t="s">
        <v>181</v>
      </c>
      <c r="M472" s="57">
        <v>15.69</v>
      </c>
      <c r="N472" s="44"/>
      <c r="O472" s="52">
        <f>Table_132[[#This Row],[Crédito]]-Table_132[[#This Row],[Débito]]+O471</f>
        <v>15.689999999999261</v>
      </c>
    </row>
    <row r="473" spans="1:15" ht="15.75" customHeight="1" x14ac:dyDescent="0.25">
      <c r="A473" s="9">
        <v>471</v>
      </c>
      <c r="B473" s="12" t="s">
        <v>522</v>
      </c>
      <c r="C473" s="78">
        <v>9903</v>
      </c>
      <c r="D473" s="6">
        <v>4</v>
      </c>
      <c r="E473" s="6" t="s">
        <v>26</v>
      </c>
      <c r="F473" s="43">
        <v>2024</v>
      </c>
      <c r="G473" s="6"/>
      <c r="H473" s="6" t="s">
        <v>213</v>
      </c>
      <c r="I473" s="9" t="s">
        <v>16</v>
      </c>
      <c r="J473" s="7" t="s">
        <v>207</v>
      </c>
      <c r="K473" s="7" t="s">
        <v>245</v>
      </c>
      <c r="L473" s="6" t="s">
        <v>162</v>
      </c>
      <c r="M473" s="20"/>
      <c r="N473" s="44">
        <v>15.69</v>
      </c>
      <c r="O473" s="52">
        <f>Table_132[[#This Row],[Crédito]]-Table_132[[#This Row],[Débito]]+O472</f>
        <v>-7.3896444519050419E-13</v>
      </c>
    </row>
    <row r="474" spans="1:15" ht="15.75" customHeight="1" x14ac:dyDescent="0.25">
      <c r="A474" s="9">
        <v>472</v>
      </c>
      <c r="B474" s="12" t="s">
        <v>223</v>
      </c>
      <c r="C474" s="79">
        <v>883401200616391</v>
      </c>
      <c r="D474" s="6">
        <v>5</v>
      </c>
      <c r="E474" s="6" t="s">
        <v>26</v>
      </c>
      <c r="F474" s="43">
        <v>2024</v>
      </c>
      <c r="G474" s="6"/>
      <c r="H474" s="6" t="s">
        <v>213</v>
      </c>
      <c r="I474" s="9" t="s">
        <v>16</v>
      </c>
      <c r="J474" s="7" t="s">
        <v>207</v>
      </c>
      <c r="K474" s="17"/>
      <c r="L474" s="6" t="s">
        <v>162</v>
      </c>
      <c r="M474" s="20"/>
      <c r="N474" s="44">
        <v>73.8</v>
      </c>
      <c r="O474" s="52">
        <f>Table_132[[#This Row],[Crédito]]-Table_132[[#This Row],[Débito]]+O473</f>
        <v>-73.800000000000736</v>
      </c>
    </row>
    <row r="475" spans="1:15" ht="15.75" customHeight="1" x14ac:dyDescent="0.25">
      <c r="A475" s="9">
        <v>473</v>
      </c>
      <c r="B475" s="41" t="s">
        <v>523</v>
      </c>
      <c r="C475" s="78">
        <v>9903</v>
      </c>
      <c r="D475" s="6">
        <v>5</v>
      </c>
      <c r="E475" s="6" t="s">
        <v>26</v>
      </c>
      <c r="F475" s="43">
        <v>2024</v>
      </c>
      <c r="G475" s="6"/>
      <c r="H475" s="6" t="s">
        <v>217</v>
      </c>
      <c r="I475" s="9" t="s">
        <v>180</v>
      </c>
      <c r="J475" s="7" t="s">
        <v>237</v>
      </c>
      <c r="K475" s="7" t="s">
        <v>245</v>
      </c>
      <c r="L475" s="6" t="s">
        <v>181</v>
      </c>
      <c r="M475" s="57">
        <v>73.8</v>
      </c>
      <c r="N475" s="44"/>
      <c r="O475" s="52">
        <f>Table_132[[#This Row],[Crédito]]-Table_132[[#This Row],[Débito]]+O474</f>
        <v>-7.3896444519050419E-13</v>
      </c>
    </row>
    <row r="476" spans="1:15" ht="15.75" customHeight="1" x14ac:dyDescent="0.25">
      <c r="A476" s="9">
        <v>474</v>
      </c>
      <c r="B476" s="12" t="s">
        <v>483</v>
      </c>
      <c r="C476" s="80">
        <v>554439000025572</v>
      </c>
      <c r="D476" s="6">
        <v>9</v>
      </c>
      <c r="E476" s="6" t="s">
        <v>26</v>
      </c>
      <c r="F476" s="43">
        <v>2024</v>
      </c>
      <c r="G476" s="6"/>
      <c r="H476" s="6" t="s">
        <v>214</v>
      </c>
      <c r="I476" s="86" t="s">
        <v>269</v>
      </c>
      <c r="J476" s="7" t="s">
        <v>233</v>
      </c>
      <c r="K476" s="17"/>
      <c r="L476" s="6" t="s">
        <v>192</v>
      </c>
      <c r="M476" s="20"/>
      <c r="N476" s="44">
        <v>840</v>
      </c>
      <c r="O476" s="52">
        <f>Table_132[[#This Row],[Crédito]]-Table_132[[#This Row],[Débito]]+O475</f>
        <v>-840.00000000000068</v>
      </c>
    </row>
    <row r="477" spans="1:15" ht="15.75" customHeight="1" x14ac:dyDescent="0.25">
      <c r="A477" s="9">
        <v>475</v>
      </c>
      <c r="B477" s="12" t="s">
        <v>325</v>
      </c>
      <c r="C477" s="80">
        <v>554732000132552</v>
      </c>
      <c r="D477" s="6">
        <v>9</v>
      </c>
      <c r="E477" s="6" t="s">
        <v>26</v>
      </c>
      <c r="F477" s="43">
        <v>2024</v>
      </c>
      <c r="G477" s="6"/>
      <c r="H477" s="6" t="s">
        <v>214</v>
      </c>
      <c r="I477" s="9" t="s">
        <v>264</v>
      </c>
      <c r="J477" s="7" t="s">
        <v>240</v>
      </c>
      <c r="K477" s="17"/>
      <c r="L477" s="7" t="s">
        <v>169</v>
      </c>
      <c r="M477" s="20"/>
      <c r="N477" s="44">
        <v>2656.8</v>
      </c>
      <c r="O477" s="52">
        <f>Table_132[[#This Row],[Crédito]]-Table_132[[#This Row],[Débito]]+O476</f>
        <v>-3496.8000000000011</v>
      </c>
    </row>
    <row r="478" spans="1:15" ht="15.75" customHeight="1" x14ac:dyDescent="0.25">
      <c r="A478" s="9">
        <v>476</v>
      </c>
      <c r="B478" s="12" t="s">
        <v>325</v>
      </c>
      <c r="C478" s="80">
        <v>554732000141920</v>
      </c>
      <c r="D478" s="6">
        <v>9</v>
      </c>
      <c r="E478" s="6" t="s">
        <v>26</v>
      </c>
      <c r="F478" s="43">
        <v>2024</v>
      </c>
      <c r="G478" s="6"/>
      <c r="H478" s="6" t="s">
        <v>214</v>
      </c>
      <c r="I478" s="9" t="s">
        <v>171</v>
      </c>
      <c r="J478" s="7" t="s">
        <v>222</v>
      </c>
      <c r="K478" s="17"/>
      <c r="L478" s="6" t="s">
        <v>172</v>
      </c>
      <c r="M478" s="20"/>
      <c r="N478" s="44">
        <v>2175</v>
      </c>
      <c r="O478" s="52">
        <f>Table_132[[#This Row],[Crédito]]-Table_132[[#This Row],[Débito]]+O477</f>
        <v>-5671.8000000000011</v>
      </c>
    </row>
    <row r="479" spans="1:15" ht="15.75" customHeight="1" x14ac:dyDescent="0.25">
      <c r="A479" s="9">
        <v>477</v>
      </c>
      <c r="B479" s="12" t="s">
        <v>325</v>
      </c>
      <c r="C479" s="80">
        <v>555110000023966</v>
      </c>
      <c r="D479" s="6">
        <v>9</v>
      </c>
      <c r="E479" s="6" t="s">
        <v>26</v>
      </c>
      <c r="F479" s="43">
        <v>2024</v>
      </c>
      <c r="G479" s="6"/>
      <c r="H479" s="6" t="s">
        <v>214</v>
      </c>
      <c r="I479" s="9" t="s">
        <v>190</v>
      </c>
      <c r="J479" s="7" t="s">
        <v>240</v>
      </c>
      <c r="K479" s="17"/>
      <c r="L479" s="6" t="s">
        <v>191</v>
      </c>
      <c r="M479" s="20"/>
      <c r="N479" s="44">
        <v>2025</v>
      </c>
      <c r="O479" s="52">
        <f>Table_132[[#This Row],[Crédito]]-Table_132[[#This Row],[Débito]]+O478</f>
        <v>-7696.8000000000011</v>
      </c>
    </row>
    <row r="480" spans="1:15" ht="15.75" customHeight="1" x14ac:dyDescent="0.25">
      <c r="A480" s="9">
        <v>478</v>
      </c>
      <c r="B480" s="41" t="s">
        <v>523</v>
      </c>
      <c r="C480" s="78">
        <v>9903</v>
      </c>
      <c r="D480" s="6">
        <v>9</v>
      </c>
      <c r="E480" s="6" t="s">
        <v>26</v>
      </c>
      <c r="F480" s="43">
        <v>2024</v>
      </c>
      <c r="G480" s="6"/>
      <c r="H480" s="6" t="s">
        <v>217</v>
      </c>
      <c r="I480" s="9" t="s">
        <v>180</v>
      </c>
      <c r="J480" s="7" t="s">
        <v>237</v>
      </c>
      <c r="K480" s="7" t="s">
        <v>245</v>
      </c>
      <c r="L480" s="6" t="s">
        <v>181</v>
      </c>
      <c r="M480" s="57">
        <v>386.61</v>
      </c>
      <c r="N480" s="44"/>
      <c r="O480" s="52">
        <f>Table_132[[#This Row],[Crédito]]-Table_132[[#This Row],[Débito]]+O479</f>
        <v>-7310.1900000000014</v>
      </c>
    </row>
    <row r="481" spans="1:15" ht="15.75" customHeight="1" x14ac:dyDescent="0.25">
      <c r="A481" s="9">
        <v>479</v>
      </c>
      <c r="B481" s="12" t="s">
        <v>525</v>
      </c>
      <c r="C481" s="78">
        <v>98</v>
      </c>
      <c r="D481" s="6">
        <v>9</v>
      </c>
      <c r="E481" s="6" t="s">
        <v>26</v>
      </c>
      <c r="F481" s="6">
        <v>2024</v>
      </c>
      <c r="G481" s="6"/>
      <c r="H481" s="6" t="s">
        <v>217</v>
      </c>
      <c r="I481" s="9" t="s">
        <v>180</v>
      </c>
      <c r="J481" s="7" t="s">
        <v>237</v>
      </c>
      <c r="K481" s="7" t="s">
        <v>244</v>
      </c>
      <c r="L481" s="6" t="s">
        <v>181</v>
      </c>
      <c r="M481" s="57">
        <v>7500</v>
      </c>
      <c r="N481" s="44"/>
      <c r="O481" s="52">
        <f>Table_132[[#This Row],[Crédito]]-Table_132[[#This Row],[Débito]]+O480</f>
        <v>189.80999999999858</v>
      </c>
    </row>
    <row r="482" spans="1:15" ht="15.75" customHeight="1" x14ac:dyDescent="0.25">
      <c r="A482" s="9">
        <v>480</v>
      </c>
      <c r="B482" s="12" t="s">
        <v>522</v>
      </c>
      <c r="C482" s="78">
        <v>9903</v>
      </c>
      <c r="D482" s="6">
        <v>9</v>
      </c>
      <c r="E482" s="6" t="s">
        <v>26</v>
      </c>
      <c r="F482" s="6">
        <v>2024</v>
      </c>
      <c r="G482" s="6"/>
      <c r="H482" s="6" t="s">
        <v>213</v>
      </c>
      <c r="I482" s="9" t="s">
        <v>16</v>
      </c>
      <c r="J482" s="7" t="s">
        <v>207</v>
      </c>
      <c r="K482" s="7" t="s">
        <v>245</v>
      </c>
      <c r="L482" s="6" t="s">
        <v>162</v>
      </c>
      <c r="M482" s="20"/>
      <c r="N482" s="44">
        <v>189.81</v>
      </c>
      <c r="O482" s="52">
        <f>Table_132[[#This Row],[Crédito]]-Table_132[[#This Row],[Débito]]+O481</f>
        <v>-1.4210854715202004E-12</v>
      </c>
    </row>
    <row r="483" spans="1:15" ht="15.75" customHeight="1" x14ac:dyDescent="0.25">
      <c r="A483" s="9">
        <v>481</v>
      </c>
      <c r="B483" s="12" t="s">
        <v>525</v>
      </c>
      <c r="C483" s="79">
        <v>2000941807440</v>
      </c>
      <c r="D483" s="6">
        <v>9</v>
      </c>
      <c r="E483" s="6" t="s">
        <v>26</v>
      </c>
      <c r="F483" s="6">
        <v>2024</v>
      </c>
      <c r="G483" s="6"/>
      <c r="H483" s="6" t="s">
        <v>217</v>
      </c>
      <c r="I483" s="9" t="s">
        <v>180</v>
      </c>
      <c r="J483" s="7" t="s">
        <v>237</v>
      </c>
      <c r="K483" s="7" t="s">
        <v>244</v>
      </c>
      <c r="L483" s="6" t="s">
        <v>181</v>
      </c>
      <c r="M483" s="57">
        <v>244.8</v>
      </c>
      <c r="N483" s="44"/>
      <c r="O483" s="52">
        <f>Table_132[[#This Row],[Crédito]]-Table_132[[#This Row],[Débito]]+O482</f>
        <v>244.79999999999859</v>
      </c>
    </row>
    <row r="484" spans="1:15" ht="15.75" customHeight="1" x14ac:dyDescent="0.25">
      <c r="A484" s="9">
        <v>482</v>
      </c>
      <c r="B484" s="12" t="s">
        <v>522</v>
      </c>
      <c r="C484" s="78">
        <v>9903</v>
      </c>
      <c r="D484" s="6">
        <v>9</v>
      </c>
      <c r="E484" s="6" t="s">
        <v>26</v>
      </c>
      <c r="F484" s="6">
        <v>2024</v>
      </c>
      <c r="G484" s="6"/>
      <c r="H484" s="6" t="s">
        <v>213</v>
      </c>
      <c r="I484" s="9" t="s">
        <v>16</v>
      </c>
      <c r="J484" s="7" t="s">
        <v>207</v>
      </c>
      <c r="K484" s="7" t="s">
        <v>245</v>
      </c>
      <c r="L484" s="6" t="s">
        <v>162</v>
      </c>
      <c r="M484" s="20"/>
      <c r="N484" s="44">
        <v>244.8</v>
      </c>
      <c r="O484" s="52">
        <f>Table_132[[#This Row],[Crédito]]-Table_132[[#This Row],[Débito]]+O483</f>
        <v>-1.4210854715202004E-12</v>
      </c>
    </row>
    <row r="485" spans="1:15" ht="15.75" customHeight="1" x14ac:dyDescent="0.25">
      <c r="A485" s="9">
        <v>483</v>
      </c>
      <c r="B485" s="12" t="s">
        <v>234</v>
      </c>
      <c r="C485" s="79">
        <v>554439000039504</v>
      </c>
      <c r="D485" s="6">
        <v>10</v>
      </c>
      <c r="E485" s="6" t="s">
        <v>26</v>
      </c>
      <c r="F485" s="6">
        <v>2024</v>
      </c>
      <c r="G485" s="6"/>
      <c r="H485" s="6" t="s">
        <v>214</v>
      </c>
      <c r="I485" s="9" t="s">
        <v>180</v>
      </c>
      <c r="J485" s="7" t="s">
        <v>237</v>
      </c>
      <c r="K485" s="17"/>
      <c r="L485" s="6" t="s">
        <v>181</v>
      </c>
      <c r="M485" s="26"/>
      <c r="N485" s="44">
        <v>416.1</v>
      </c>
      <c r="O485" s="52">
        <f>Table_132[[#This Row],[Crédito]]-Table_132[[#This Row],[Débito]]+O484</f>
        <v>-416.10000000000144</v>
      </c>
    </row>
    <row r="486" spans="1:15" ht="15.75" customHeight="1" x14ac:dyDescent="0.25">
      <c r="A486" s="9">
        <v>484</v>
      </c>
      <c r="B486" s="12" t="s">
        <v>253</v>
      </c>
      <c r="C486" s="78">
        <v>121101</v>
      </c>
      <c r="D486" s="6">
        <v>11</v>
      </c>
      <c r="E486" s="6" t="s">
        <v>26</v>
      </c>
      <c r="F486" s="6">
        <v>2024</v>
      </c>
      <c r="G486" s="6"/>
      <c r="H486" s="6" t="s">
        <v>210</v>
      </c>
      <c r="I486" s="9" t="s">
        <v>178</v>
      </c>
      <c r="J486" s="7" t="s">
        <v>209</v>
      </c>
      <c r="K486" s="17"/>
      <c r="L486" s="6" t="s">
        <v>179</v>
      </c>
      <c r="M486" s="26"/>
      <c r="N486" s="44">
        <v>305.54000000000002</v>
      </c>
      <c r="O486" s="52">
        <f>Table_132[[#This Row],[Crédito]]-Table_132[[#This Row],[Débito]]+O485</f>
        <v>-721.64000000000146</v>
      </c>
    </row>
    <row r="487" spans="1:15" ht="15.75" customHeight="1" x14ac:dyDescent="0.25">
      <c r="A487" s="9">
        <v>485</v>
      </c>
      <c r="B487" s="41" t="s">
        <v>523</v>
      </c>
      <c r="C487" s="78">
        <v>9903</v>
      </c>
      <c r="D487" s="6">
        <v>11</v>
      </c>
      <c r="E487" s="6" t="s">
        <v>26</v>
      </c>
      <c r="F487" s="6">
        <v>2024</v>
      </c>
      <c r="G487" s="6"/>
      <c r="H487" s="6" t="s">
        <v>217</v>
      </c>
      <c r="I487" s="9" t="s">
        <v>180</v>
      </c>
      <c r="J487" s="7" t="s">
        <v>237</v>
      </c>
      <c r="K487" s="7" t="s">
        <v>245</v>
      </c>
      <c r="L487" s="6" t="s">
        <v>181</v>
      </c>
      <c r="M487" s="169">
        <v>434.63</v>
      </c>
      <c r="N487" s="44"/>
      <c r="O487" s="52">
        <f>Table_132[[#This Row],[Crédito]]-Table_132[[#This Row],[Débito]]+O486</f>
        <v>-287.01000000000147</v>
      </c>
    </row>
    <row r="488" spans="1:15" ht="15.75" customHeight="1" x14ac:dyDescent="0.25">
      <c r="A488" s="9">
        <v>486</v>
      </c>
      <c r="B488" s="12" t="s">
        <v>525</v>
      </c>
      <c r="C488" s="78">
        <v>98</v>
      </c>
      <c r="D488" s="6">
        <v>11</v>
      </c>
      <c r="E488" s="6" t="s">
        <v>26</v>
      </c>
      <c r="F488" s="6">
        <v>2024</v>
      </c>
      <c r="G488" s="6"/>
      <c r="H488" s="6" t="s">
        <v>217</v>
      </c>
      <c r="I488" s="9" t="s">
        <v>180</v>
      </c>
      <c r="J488" s="7" t="s">
        <v>237</v>
      </c>
      <c r="K488" s="7" t="s">
        <v>244</v>
      </c>
      <c r="L488" s="6" t="s">
        <v>181</v>
      </c>
      <c r="M488" s="169">
        <v>500</v>
      </c>
      <c r="N488" s="44"/>
      <c r="O488" s="52">
        <f>Table_132[[#This Row],[Crédito]]-Table_132[[#This Row],[Débito]]+O487</f>
        <v>212.98999999999853</v>
      </c>
    </row>
    <row r="489" spans="1:15" ht="15.75" customHeight="1" x14ac:dyDescent="0.25">
      <c r="A489" s="9">
        <v>487</v>
      </c>
      <c r="B489" s="12" t="s">
        <v>522</v>
      </c>
      <c r="C489" s="78">
        <v>9903</v>
      </c>
      <c r="D489" s="6">
        <v>11</v>
      </c>
      <c r="E489" s="6" t="s">
        <v>26</v>
      </c>
      <c r="F489" s="6">
        <v>2024</v>
      </c>
      <c r="G489" s="6"/>
      <c r="H489" s="6" t="s">
        <v>213</v>
      </c>
      <c r="I489" s="9" t="s">
        <v>16</v>
      </c>
      <c r="J489" s="7" t="s">
        <v>207</v>
      </c>
      <c r="K489" s="7" t="s">
        <v>245</v>
      </c>
      <c r="L489" s="6" t="s">
        <v>162</v>
      </c>
      <c r="M489" s="26"/>
      <c r="N489" s="44">
        <v>212.99</v>
      </c>
      <c r="O489" s="52">
        <f>Table_132[[#This Row],[Crédito]]-Table_132[[#This Row],[Débito]]+O488</f>
        <v>-1.4779288903810084E-12</v>
      </c>
    </row>
    <row r="490" spans="1:15" ht="15.75" customHeight="1" x14ac:dyDescent="0.25">
      <c r="A490" s="9">
        <v>488</v>
      </c>
      <c r="B490" s="12" t="s">
        <v>525</v>
      </c>
      <c r="C490" s="80">
        <v>2000941807440</v>
      </c>
      <c r="D490" s="6">
        <v>11</v>
      </c>
      <c r="E490" s="6" t="s">
        <v>26</v>
      </c>
      <c r="F490" s="6">
        <v>2024</v>
      </c>
      <c r="G490" s="6"/>
      <c r="H490" s="6" t="s">
        <v>217</v>
      </c>
      <c r="I490" s="9" t="s">
        <v>180</v>
      </c>
      <c r="J490" s="7" t="s">
        <v>237</v>
      </c>
      <c r="K490" s="7" t="s">
        <v>244</v>
      </c>
      <c r="L490" s="6" t="s">
        <v>181</v>
      </c>
      <c r="M490" s="169">
        <v>16.63</v>
      </c>
      <c r="N490" s="44"/>
      <c r="O490" s="52">
        <f>Table_132[[#This Row],[Crédito]]-Table_132[[#This Row],[Débito]]+O489</f>
        <v>16.629999999998521</v>
      </c>
    </row>
    <row r="491" spans="1:15" ht="15.75" customHeight="1" x14ac:dyDescent="0.25">
      <c r="A491" s="9">
        <v>489</v>
      </c>
      <c r="B491" s="12" t="s">
        <v>522</v>
      </c>
      <c r="C491" s="78">
        <v>9903</v>
      </c>
      <c r="D491" s="6">
        <v>11</v>
      </c>
      <c r="E491" s="6" t="s">
        <v>26</v>
      </c>
      <c r="F491" s="6">
        <v>2024</v>
      </c>
      <c r="G491" s="6"/>
      <c r="H491" s="6" t="s">
        <v>213</v>
      </c>
      <c r="I491" s="9" t="s">
        <v>16</v>
      </c>
      <c r="J491" s="7" t="s">
        <v>207</v>
      </c>
      <c r="K491" s="7" t="s">
        <v>245</v>
      </c>
      <c r="L491" s="6" t="s">
        <v>162</v>
      </c>
      <c r="M491" s="26"/>
      <c r="N491" s="44">
        <v>16.63</v>
      </c>
      <c r="O491" s="52">
        <f>Table_132[[#This Row],[Crédito]]-Table_132[[#This Row],[Débito]]+O490</f>
        <v>-1.4779288903810084E-12</v>
      </c>
    </row>
    <row r="492" spans="1:15" ht="15.75" customHeight="1" x14ac:dyDescent="0.25">
      <c r="A492" s="9">
        <v>490</v>
      </c>
      <c r="B492" s="12" t="s">
        <v>492</v>
      </c>
      <c r="C492" s="80">
        <v>553653000030553</v>
      </c>
      <c r="D492" s="6">
        <v>12</v>
      </c>
      <c r="E492" s="6" t="s">
        <v>26</v>
      </c>
      <c r="F492" s="6">
        <v>2024</v>
      </c>
      <c r="G492" s="6"/>
      <c r="H492" s="6" t="s">
        <v>214</v>
      </c>
      <c r="I492" s="9" t="s">
        <v>316</v>
      </c>
      <c r="J492" s="7" t="s">
        <v>327</v>
      </c>
      <c r="K492" s="17"/>
      <c r="L492" s="6" t="s">
        <v>334</v>
      </c>
      <c r="M492" s="26"/>
      <c r="N492" s="44">
        <v>1780</v>
      </c>
      <c r="O492" s="52">
        <f>Table_132[[#This Row],[Crédito]]-Table_132[[#This Row],[Débito]]+O491</f>
        <v>-1780.0000000000014</v>
      </c>
    </row>
    <row r="493" spans="1:15" ht="15.75" customHeight="1" x14ac:dyDescent="0.25">
      <c r="A493" s="9">
        <v>491</v>
      </c>
      <c r="B493" s="12" t="s">
        <v>492</v>
      </c>
      <c r="C493" s="80">
        <v>554732000008888</v>
      </c>
      <c r="D493" s="6">
        <v>13</v>
      </c>
      <c r="E493" s="6" t="s">
        <v>26</v>
      </c>
      <c r="F493" s="6">
        <v>2024</v>
      </c>
      <c r="G493" s="6"/>
      <c r="H493" s="6" t="s">
        <v>214</v>
      </c>
      <c r="I493" s="9" t="s">
        <v>173</v>
      </c>
      <c r="J493" s="7" t="s">
        <v>327</v>
      </c>
      <c r="K493" s="17"/>
      <c r="L493" s="7" t="s">
        <v>174</v>
      </c>
      <c r="M493" s="26"/>
      <c r="N493" s="44">
        <v>890</v>
      </c>
      <c r="O493" s="52">
        <f>Table_132[[#This Row],[Crédito]]-Table_132[[#This Row],[Débito]]+O492</f>
        <v>-2670.0000000000014</v>
      </c>
    </row>
    <row r="494" spans="1:15" ht="15.75" customHeight="1" x14ac:dyDescent="0.25">
      <c r="A494" s="9">
        <v>492</v>
      </c>
      <c r="B494" s="12" t="s">
        <v>424</v>
      </c>
      <c r="C494" s="80">
        <v>555110000023966</v>
      </c>
      <c r="D494" s="6">
        <v>13</v>
      </c>
      <c r="E494" s="6" t="s">
        <v>26</v>
      </c>
      <c r="F494" s="6">
        <v>2024</v>
      </c>
      <c r="G494" s="6"/>
      <c r="H494" s="6" t="s">
        <v>214</v>
      </c>
      <c r="I494" s="9" t="s">
        <v>190</v>
      </c>
      <c r="J494" s="7" t="s">
        <v>284</v>
      </c>
      <c r="K494" s="17"/>
      <c r="L494" s="6" t="s">
        <v>191</v>
      </c>
      <c r="M494" s="26"/>
      <c r="N494" s="44">
        <v>337.5</v>
      </c>
      <c r="O494" s="52">
        <f>Table_132[[#This Row],[Crédito]]-Table_132[[#This Row],[Débito]]+O493</f>
        <v>-3007.5000000000014</v>
      </c>
    </row>
    <row r="495" spans="1:15" ht="15.75" customHeight="1" x14ac:dyDescent="0.25">
      <c r="A495" s="9">
        <v>493</v>
      </c>
      <c r="B495" s="12" t="s">
        <v>424</v>
      </c>
      <c r="C495" s="78">
        <v>121301</v>
      </c>
      <c r="D495" s="6">
        <v>13</v>
      </c>
      <c r="E495" s="6" t="s">
        <v>26</v>
      </c>
      <c r="F495" s="6">
        <v>2024</v>
      </c>
      <c r="G495" s="6"/>
      <c r="H495" s="6" t="s">
        <v>228</v>
      </c>
      <c r="I495" s="9" t="s">
        <v>326</v>
      </c>
      <c r="J495" s="7" t="s">
        <v>272</v>
      </c>
      <c r="K495" s="17"/>
      <c r="L495" s="6" t="s">
        <v>168</v>
      </c>
      <c r="M495" s="26"/>
      <c r="N495" s="44">
        <v>2506.8000000000002</v>
      </c>
      <c r="O495" s="52">
        <f>Table_132[[#This Row],[Crédito]]-Table_132[[#This Row],[Débito]]+O494</f>
        <v>-5514.3000000000011</v>
      </c>
    </row>
    <row r="496" spans="1:15" ht="15.75" customHeight="1" x14ac:dyDescent="0.25">
      <c r="A496" s="9">
        <v>494</v>
      </c>
      <c r="B496" s="41" t="s">
        <v>523</v>
      </c>
      <c r="C496" s="78">
        <v>9903</v>
      </c>
      <c r="D496" s="6">
        <v>13</v>
      </c>
      <c r="E496" s="6" t="s">
        <v>26</v>
      </c>
      <c r="F496" s="6">
        <v>2024</v>
      </c>
      <c r="G496" s="6"/>
      <c r="H496" s="6" t="s">
        <v>217</v>
      </c>
      <c r="I496" s="9" t="s">
        <v>180</v>
      </c>
      <c r="J496" s="7" t="s">
        <v>237</v>
      </c>
      <c r="K496" s="7" t="s">
        <v>245</v>
      </c>
      <c r="L496" s="6" t="s">
        <v>181</v>
      </c>
      <c r="M496" s="169">
        <v>229.63</v>
      </c>
      <c r="N496" s="44"/>
      <c r="O496" s="52">
        <f>Table_132[[#This Row],[Crédito]]-Table_132[[#This Row],[Débito]]+O495</f>
        <v>-5284.670000000001</v>
      </c>
    </row>
    <row r="497" spans="1:15" ht="15.75" customHeight="1" x14ac:dyDescent="0.25">
      <c r="A497" s="9">
        <v>495</v>
      </c>
      <c r="B497" s="12" t="s">
        <v>525</v>
      </c>
      <c r="C497" s="78">
        <v>98</v>
      </c>
      <c r="D497" s="6">
        <v>13</v>
      </c>
      <c r="E497" s="6" t="s">
        <v>26</v>
      </c>
      <c r="F497" s="6">
        <v>2024</v>
      </c>
      <c r="G497" s="6"/>
      <c r="H497" s="6" t="s">
        <v>217</v>
      </c>
      <c r="I497" s="9" t="s">
        <v>180</v>
      </c>
      <c r="J497" s="7" t="s">
        <v>237</v>
      </c>
      <c r="K497" s="7" t="s">
        <v>244</v>
      </c>
      <c r="L497" s="6" t="s">
        <v>181</v>
      </c>
      <c r="M497" s="169">
        <v>5500</v>
      </c>
      <c r="N497" s="44"/>
      <c r="O497" s="52">
        <f>Table_132[[#This Row],[Crédito]]-Table_132[[#This Row],[Débito]]+O496</f>
        <v>215.32999999999902</v>
      </c>
    </row>
    <row r="498" spans="1:15" ht="15.75" customHeight="1" x14ac:dyDescent="0.25">
      <c r="A498" s="9">
        <v>496</v>
      </c>
      <c r="B498" s="12" t="s">
        <v>522</v>
      </c>
      <c r="C498" s="80">
        <v>9903</v>
      </c>
      <c r="D498" s="6">
        <v>13</v>
      </c>
      <c r="E498" s="6" t="s">
        <v>26</v>
      </c>
      <c r="F498" s="6">
        <v>2024</v>
      </c>
      <c r="G498" s="6"/>
      <c r="H498" s="6" t="s">
        <v>213</v>
      </c>
      <c r="I498" s="9" t="s">
        <v>16</v>
      </c>
      <c r="J498" s="7" t="s">
        <v>207</v>
      </c>
      <c r="K498" s="7" t="s">
        <v>245</v>
      </c>
      <c r="L498" s="6" t="s">
        <v>162</v>
      </c>
      <c r="M498" s="26"/>
      <c r="N498" s="44">
        <v>215.33</v>
      </c>
      <c r="O498" s="52">
        <f>Table_132[[#This Row],[Crédito]]-Table_132[[#This Row],[Débito]]+O497</f>
        <v>-9.9475983006414026E-13</v>
      </c>
    </row>
    <row r="499" spans="1:15" ht="15.75" customHeight="1" x14ac:dyDescent="0.25">
      <c r="A499" s="9">
        <v>497</v>
      </c>
      <c r="B499" s="12" t="s">
        <v>525</v>
      </c>
      <c r="C499" s="80">
        <v>2000941807440</v>
      </c>
      <c r="D499" s="6">
        <v>13</v>
      </c>
      <c r="E499" s="6" t="s">
        <v>26</v>
      </c>
      <c r="F499" s="6">
        <v>2024</v>
      </c>
      <c r="G499" s="6"/>
      <c r="H499" s="6" t="s">
        <v>217</v>
      </c>
      <c r="I499" s="9" t="s">
        <v>180</v>
      </c>
      <c r="J499" s="7" t="s">
        <v>237</v>
      </c>
      <c r="K499" s="7" t="s">
        <v>244</v>
      </c>
      <c r="L499" s="6" t="s">
        <v>181</v>
      </c>
      <c r="M499" s="169">
        <v>186.45</v>
      </c>
      <c r="N499" s="44"/>
      <c r="O499" s="52">
        <f>Table_132[[#This Row],[Crédito]]-Table_132[[#This Row],[Débito]]+O498</f>
        <v>186.44999999999899</v>
      </c>
    </row>
    <row r="500" spans="1:15" ht="15.75" customHeight="1" x14ac:dyDescent="0.25">
      <c r="A500" s="9">
        <v>498</v>
      </c>
      <c r="B500" s="12" t="s">
        <v>492</v>
      </c>
      <c r="C500" s="80">
        <v>553653000032720</v>
      </c>
      <c r="D500" s="6">
        <v>13</v>
      </c>
      <c r="E500" s="6" t="s">
        <v>26</v>
      </c>
      <c r="F500" s="6">
        <v>2024</v>
      </c>
      <c r="G500" s="6"/>
      <c r="H500" s="6" t="s">
        <v>214</v>
      </c>
      <c r="I500" s="9" t="s">
        <v>311</v>
      </c>
      <c r="J500" s="7" t="s">
        <v>327</v>
      </c>
      <c r="K500" s="17"/>
      <c r="L500" s="6" t="s">
        <v>192</v>
      </c>
      <c r="M500" s="26"/>
      <c r="N500" s="44">
        <v>840</v>
      </c>
      <c r="O500" s="52">
        <f>Table_132[[#This Row],[Crédito]]-Table_132[[#This Row],[Débito]]+O499</f>
        <v>-653.55000000000098</v>
      </c>
    </row>
    <row r="501" spans="1:15" ht="15.75" customHeight="1" x14ac:dyDescent="0.25">
      <c r="A501" s="9">
        <v>499</v>
      </c>
      <c r="B501" s="12" t="s">
        <v>492</v>
      </c>
      <c r="C501" s="80">
        <v>554732000141920</v>
      </c>
      <c r="D501" s="6">
        <v>16</v>
      </c>
      <c r="E501" s="6" t="s">
        <v>26</v>
      </c>
      <c r="F501" s="6">
        <v>2024</v>
      </c>
      <c r="G501" s="6"/>
      <c r="H501" s="6" t="s">
        <v>214</v>
      </c>
      <c r="I501" s="9" t="s">
        <v>171</v>
      </c>
      <c r="J501" s="7" t="s">
        <v>327</v>
      </c>
      <c r="K501" s="17"/>
      <c r="L501" s="6" t="s">
        <v>172</v>
      </c>
      <c r="M501" s="26"/>
      <c r="N501" s="44">
        <v>725</v>
      </c>
      <c r="O501" s="52">
        <f>Table_132[[#This Row],[Crédito]]-Table_132[[#This Row],[Débito]]+O500</f>
        <v>-1378.5500000000011</v>
      </c>
    </row>
    <row r="502" spans="1:15" ht="15.75" customHeight="1" x14ac:dyDescent="0.25">
      <c r="A502" s="9">
        <v>500</v>
      </c>
      <c r="B502" s="12" t="s">
        <v>492</v>
      </c>
      <c r="C502" s="80">
        <v>555110000023966</v>
      </c>
      <c r="D502" s="6">
        <v>16</v>
      </c>
      <c r="E502" s="6" t="s">
        <v>26</v>
      </c>
      <c r="F502" s="6">
        <v>2024</v>
      </c>
      <c r="G502" s="6"/>
      <c r="H502" s="6" t="s">
        <v>214</v>
      </c>
      <c r="I502" s="9" t="s">
        <v>190</v>
      </c>
      <c r="J502" s="7" t="s">
        <v>327</v>
      </c>
      <c r="K502" s="17"/>
      <c r="L502" s="6" t="s">
        <v>191</v>
      </c>
      <c r="M502" s="26"/>
      <c r="N502" s="44">
        <v>675</v>
      </c>
      <c r="O502" s="52">
        <f>Table_132[[#This Row],[Crédito]]-Table_132[[#This Row],[Débito]]+O501</f>
        <v>-2053.5500000000011</v>
      </c>
    </row>
    <row r="503" spans="1:15" ht="15.75" customHeight="1" x14ac:dyDescent="0.25">
      <c r="A503" s="9">
        <v>501</v>
      </c>
      <c r="B503" s="12" t="s">
        <v>232</v>
      </c>
      <c r="C503" s="78">
        <v>121601</v>
      </c>
      <c r="D503" s="6">
        <v>16</v>
      </c>
      <c r="E503" s="6" t="s">
        <v>26</v>
      </c>
      <c r="F503" s="6">
        <v>2024</v>
      </c>
      <c r="G503" s="6"/>
      <c r="H503" s="6" t="s">
        <v>248</v>
      </c>
      <c r="I503" s="9" t="s">
        <v>267</v>
      </c>
      <c r="J503" s="7" t="s">
        <v>205</v>
      </c>
      <c r="K503" s="17"/>
      <c r="L503" s="6" t="s">
        <v>286</v>
      </c>
      <c r="M503" s="26"/>
      <c r="N503" s="44">
        <v>784.5</v>
      </c>
      <c r="O503" s="52">
        <f>Table_132[[#This Row],[Crédito]]-Table_132[[#This Row],[Débito]]+O502</f>
        <v>-2838.0500000000011</v>
      </c>
    </row>
    <row r="504" spans="1:15" ht="15.75" customHeight="1" x14ac:dyDescent="0.25">
      <c r="A504" s="9">
        <v>502</v>
      </c>
      <c r="B504" s="41" t="s">
        <v>523</v>
      </c>
      <c r="C504" s="78">
        <v>9903</v>
      </c>
      <c r="D504" s="6">
        <v>16</v>
      </c>
      <c r="E504" s="6" t="s">
        <v>26</v>
      </c>
      <c r="F504" s="6">
        <v>2024</v>
      </c>
      <c r="G504" s="6"/>
      <c r="H504" s="6" t="s">
        <v>217</v>
      </c>
      <c r="I504" s="9" t="s">
        <v>180</v>
      </c>
      <c r="J504" s="7" t="s">
        <v>237</v>
      </c>
      <c r="K504" s="7" t="s">
        <v>245</v>
      </c>
      <c r="L504" s="6" t="s">
        <v>181</v>
      </c>
      <c r="M504" s="170">
        <v>215.33</v>
      </c>
      <c r="N504" s="44"/>
      <c r="O504" s="52">
        <f>Table_132[[#This Row],[Crédito]]-Table_132[[#This Row],[Débito]]+O503</f>
        <v>-2622.7200000000012</v>
      </c>
    </row>
    <row r="505" spans="1:15" ht="15.75" customHeight="1" x14ac:dyDescent="0.25">
      <c r="A505" s="9">
        <v>503</v>
      </c>
      <c r="B505" s="12" t="s">
        <v>525</v>
      </c>
      <c r="C505" s="78">
        <v>98</v>
      </c>
      <c r="D505" s="6">
        <v>16</v>
      </c>
      <c r="E505" s="6" t="s">
        <v>26</v>
      </c>
      <c r="F505" s="6">
        <v>2024</v>
      </c>
      <c r="G505" s="6"/>
      <c r="H505" s="6" t="s">
        <v>217</v>
      </c>
      <c r="I505" s="9" t="s">
        <v>180</v>
      </c>
      <c r="J505" s="7" t="s">
        <v>237</v>
      </c>
      <c r="K505" s="7" t="s">
        <v>244</v>
      </c>
      <c r="L505" s="6" t="s">
        <v>181</v>
      </c>
      <c r="M505" s="170">
        <v>3000</v>
      </c>
      <c r="N505" s="44"/>
      <c r="O505" s="52">
        <f>Table_132[[#This Row],[Crédito]]-Table_132[[#This Row],[Débito]]+O504</f>
        <v>377.27999999999884</v>
      </c>
    </row>
    <row r="506" spans="1:15" ht="15.75" customHeight="1" x14ac:dyDescent="0.25">
      <c r="A506" s="9">
        <v>504</v>
      </c>
      <c r="B506" s="12" t="s">
        <v>522</v>
      </c>
      <c r="C506" s="78">
        <v>9903</v>
      </c>
      <c r="D506" s="6">
        <v>16</v>
      </c>
      <c r="E506" s="6" t="s">
        <v>26</v>
      </c>
      <c r="F506" s="6">
        <v>2024</v>
      </c>
      <c r="G506" s="6"/>
      <c r="H506" s="6" t="s">
        <v>213</v>
      </c>
      <c r="I506" s="9" t="s">
        <v>16</v>
      </c>
      <c r="J506" s="7" t="s">
        <v>207</v>
      </c>
      <c r="K506" s="7" t="s">
        <v>245</v>
      </c>
      <c r="L506" s="6" t="s">
        <v>162</v>
      </c>
      <c r="M506" s="49"/>
      <c r="N506" s="44">
        <v>377.28</v>
      </c>
      <c r="O506" s="52">
        <f>Table_132[[#This Row],[Crédito]]-Table_132[[#This Row],[Débito]]+O505</f>
        <v>-1.1368683772161603E-12</v>
      </c>
    </row>
    <row r="507" spans="1:15" ht="15.75" customHeight="1" x14ac:dyDescent="0.25">
      <c r="A507" s="9">
        <v>505</v>
      </c>
      <c r="B507" s="12" t="s">
        <v>161</v>
      </c>
      <c r="C507" s="80">
        <v>362392860</v>
      </c>
      <c r="D507" s="6">
        <v>16</v>
      </c>
      <c r="E507" s="6" t="s">
        <v>26</v>
      </c>
      <c r="F507" s="6">
        <v>2024</v>
      </c>
      <c r="G507" s="6"/>
      <c r="H507" s="6" t="s">
        <v>228</v>
      </c>
      <c r="I507" s="9" t="s">
        <v>243</v>
      </c>
      <c r="J507" s="7" t="s">
        <v>220</v>
      </c>
      <c r="K507" s="17"/>
      <c r="L507" s="18" t="s">
        <v>211</v>
      </c>
      <c r="M507" s="49">
        <v>6180</v>
      </c>
      <c r="N507" s="44"/>
      <c r="O507" s="52">
        <f>Table_132[[#This Row],[Crédito]]-Table_132[[#This Row],[Débito]]+O506</f>
        <v>6179.9999999999991</v>
      </c>
    </row>
    <row r="508" spans="1:15" ht="15.75" customHeight="1" x14ac:dyDescent="0.25">
      <c r="A508" s="9">
        <v>506</v>
      </c>
      <c r="B508" s="12" t="s">
        <v>525</v>
      </c>
      <c r="C508" s="80">
        <v>2000941807440</v>
      </c>
      <c r="D508" s="6">
        <v>17</v>
      </c>
      <c r="E508" s="6" t="s">
        <v>26</v>
      </c>
      <c r="F508" s="6">
        <v>2024</v>
      </c>
      <c r="G508" s="6"/>
      <c r="H508" s="6" t="s">
        <v>217</v>
      </c>
      <c r="I508" s="9" t="s">
        <v>180</v>
      </c>
      <c r="J508" s="7" t="s">
        <v>237</v>
      </c>
      <c r="K508" s="7" t="s">
        <v>244</v>
      </c>
      <c r="L508" s="6" t="s">
        <v>181</v>
      </c>
      <c r="M508" s="170">
        <v>102.72</v>
      </c>
      <c r="N508" s="44"/>
      <c r="O508" s="52">
        <f>Table_132[[#This Row],[Crédito]]-Table_132[[#This Row],[Débito]]+O507</f>
        <v>6282.7199999999993</v>
      </c>
    </row>
    <row r="509" spans="1:15" ht="15.75" customHeight="1" x14ac:dyDescent="0.25">
      <c r="A509" s="9">
        <v>507</v>
      </c>
      <c r="B509" s="12" t="s">
        <v>522</v>
      </c>
      <c r="C509" s="78">
        <v>9903</v>
      </c>
      <c r="D509" s="6">
        <v>17</v>
      </c>
      <c r="E509" s="6" t="s">
        <v>26</v>
      </c>
      <c r="F509" s="6">
        <v>2024</v>
      </c>
      <c r="G509" s="6"/>
      <c r="H509" s="6" t="s">
        <v>213</v>
      </c>
      <c r="I509" s="9" t="s">
        <v>16</v>
      </c>
      <c r="J509" s="7" t="s">
        <v>207</v>
      </c>
      <c r="K509" s="7" t="s">
        <v>245</v>
      </c>
      <c r="L509" s="6" t="s">
        <v>162</v>
      </c>
      <c r="M509" s="49"/>
      <c r="N509" s="44">
        <v>6282.72</v>
      </c>
      <c r="O509" s="52">
        <f>Table_132[[#This Row],[Crédito]]-Table_132[[#This Row],[Débito]]+O508</f>
        <v>0</v>
      </c>
    </row>
    <row r="510" spans="1:15" ht="15.75" customHeight="1" x14ac:dyDescent="0.25">
      <c r="A510" s="9">
        <v>508</v>
      </c>
      <c r="B510" s="12" t="s">
        <v>388</v>
      </c>
      <c r="C510" s="80">
        <v>553653000037196</v>
      </c>
      <c r="D510" s="6">
        <v>18</v>
      </c>
      <c r="E510" s="6" t="s">
        <v>26</v>
      </c>
      <c r="F510" s="6">
        <v>2024</v>
      </c>
      <c r="G510" s="6"/>
      <c r="H510" s="6" t="s">
        <v>214</v>
      </c>
      <c r="I510" s="88" t="s">
        <v>386</v>
      </c>
      <c r="J510" s="7" t="s">
        <v>205</v>
      </c>
      <c r="K510" s="17"/>
      <c r="L510" s="6" t="s">
        <v>387</v>
      </c>
      <c r="M510" s="49"/>
      <c r="N510" s="44">
        <v>298.75</v>
      </c>
      <c r="O510" s="52">
        <f>Table_132[[#This Row],[Crédito]]-Table_132[[#This Row],[Débito]]+O509</f>
        <v>-298.75</v>
      </c>
    </row>
    <row r="511" spans="1:15" ht="15.75" customHeight="1" x14ac:dyDescent="0.25">
      <c r="A511" s="9">
        <v>509</v>
      </c>
      <c r="B511" s="12" t="s">
        <v>381</v>
      </c>
      <c r="C511" s="80">
        <v>553653000037196</v>
      </c>
      <c r="D511" s="6">
        <v>18</v>
      </c>
      <c r="E511" s="6" t="s">
        <v>26</v>
      </c>
      <c r="F511" s="6">
        <v>2024</v>
      </c>
      <c r="G511" s="6"/>
      <c r="H511" s="6" t="s">
        <v>214</v>
      </c>
      <c r="I511" s="88" t="s">
        <v>390</v>
      </c>
      <c r="J511" s="7" t="s">
        <v>205</v>
      </c>
      <c r="K511" s="17"/>
      <c r="L511" s="6" t="s">
        <v>389</v>
      </c>
      <c r="M511" s="49"/>
      <c r="N511" s="44">
        <v>194.97</v>
      </c>
      <c r="O511" s="52">
        <f>Table_132[[#This Row],[Crédito]]-Table_132[[#This Row],[Débito]]+O510</f>
        <v>-493.72</v>
      </c>
    </row>
    <row r="512" spans="1:15" ht="15.75" customHeight="1" x14ac:dyDescent="0.25">
      <c r="A512" s="9">
        <v>510</v>
      </c>
      <c r="B512" s="12" t="s">
        <v>395</v>
      </c>
      <c r="C512" s="80">
        <v>553653000037196</v>
      </c>
      <c r="D512" s="6">
        <v>18</v>
      </c>
      <c r="E512" s="6" t="s">
        <v>26</v>
      </c>
      <c r="F512" s="6">
        <v>2024</v>
      </c>
      <c r="G512" s="6"/>
      <c r="H512" s="6" t="s">
        <v>214</v>
      </c>
      <c r="I512" s="88" t="s">
        <v>391</v>
      </c>
      <c r="J512" s="7" t="s">
        <v>205</v>
      </c>
      <c r="K512" s="17"/>
      <c r="L512" s="6" t="s">
        <v>392</v>
      </c>
      <c r="M512" s="49"/>
      <c r="N512" s="44">
        <v>330</v>
      </c>
      <c r="O512" s="52">
        <f>Table_132[[#This Row],[Crédito]]-Table_132[[#This Row],[Débito]]+O511</f>
        <v>-823.72</v>
      </c>
    </row>
    <row r="513" spans="1:15" ht="15.75" customHeight="1" x14ac:dyDescent="0.25">
      <c r="A513" s="9">
        <v>511</v>
      </c>
      <c r="B513" s="12" t="s">
        <v>395</v>
      </c>
      <c r="C513" s="80">
        <v>553653000037196</v>
      </c>
      <c r="D513" s="6">
        <v>18</v>
      </c>
      <c r="E513" s="6" t="s">
        <v>26</v>
      </c>
      <c r="F513" s="6">
        <v>2024</v>
      </c>
      <c r="G513" s="6"/>
      <c r="H513" s="6" t="s">
        <v>214</v>
      </c>
      <c r="I513" s="88" t="s">
        <v>393</v>
      </c>
      <c r="J513" s="7" t="s">
        <v>205</v>
      </c>
      <c r="K513" s="17"/>
      <c r="L513" s="6" t="s">
        <v>394</v>
      </c>
      <c r="M513" s="49"/>
      <c r="N513" s="44">
        <v>330</v>
      </c>
      <c r="O513" s="52">
        <f>Table_132[[#This Row],[Crédito]]-Table_132[[#This Row],[Débito]]+O512</f>
        <v>-1153.72</v>
      </c>
    </row>
    <row r="514" spans="1:15" ht="15.75" customHeight="1" x14ac:dyDescent="0.25">
      <c r="A514" s="9">
        <v>512</v>
      </c>
      <c r="B514" s="12" t="s">
        <v>395</v>
      </c>
      <c r="C514" s="80">
        <v>553653000037196</v>
      </c>
      <c r="D514" s="6">
        <v>18</v>
      </c>
      <c r="E514" s="6" t="s">
        <v>26</v>
      </c>
      <c r="F514" s="6">
        <v>2024</v>
      </c>
      <c r="G514" s="6"/>
      <c r="H514" s="6" t="s">
        <v>214</v>
      </c>
      <c r="I514" s="88" t="s">
        <v>396</v>
      </c>
      <c r="J514" s="7" t="s">
        <v>205</v>
      </c>
      <c r="K514" s="17"/>
      <c r="L514" s="6" t="s">
        <v>397</v>
      </c>
      <c r="M514" s="49"/>
      <c r="N514" s="44">
        <v>265</v>
      </c>
      <c r="O514" s="52">
        <f>Table_132[[#This Row],[Crédito]]-Table_132[[#This Row],[Débito]]+O513</f>
        <v>-1418.72</v>
      </c>
    </row>
    <row r="515" spans="1:15" ht="15.75" customHeight="1" x14ac:dyDescent="0.25">
      <c r="A515" s="9">
        <v>513</v>
      </c>
      <c r="B515" s="12" t="s">
        <v>395</v>
      </c>
      <c r="C515" s="80">
        <v>553653000037196</v>
      </c>
      <c r="D515" s="6">
        <v>18</v>
      </c>
      <c r="E515" s="6" t="s">
        <v>26</v>
      </c>
      <c r="F515" s="6">
        <v>2024</v>
      </c>
      <c r="G515" s="6"/>
      <c r="H515" s="6" t="s">
        <v>214</v>
      </c>
      <c r="I515" s="88" t="s">
        <v>398</v>
      </c>
      <c r="J515" s="7" t="s">
        <v>205</v>
      </c>
      <c r="K515" s="17"/>
      <c r="L515" s="6" t="s">
        <v>399</v>
      </c>
      <c r="M515" s="49"/>
      <c r="N515" s="44">
        <v>304</v>
      </c>
      <c r="O515" s="52">
        <f>Table_132[[#This Row],[Crédito]]-Table_132[[#This Row],[Débito]]+O514</f>
        <v>-1722.72</v>
      </c>
    </row>
    <row r="516" spans="1:15" ht="15.75" customHeight="1" x14ac:dyDescent="0.25">
      <c r="A516" s="9">
        <v>514</v>
      </c>
      <c r="B516" s="12" t="s">
        <v>388</v>
      </c>
      <c r="C516" s="80">
        <v>553653000037196</v>
      </c>
      <c r="D516" s="6">
        <v>18</v>
      </c>
      <c r="E516" s="6" t="s">
        <v>26</v>
      </c>
      <c r="F516" s="6">
        <v>2024</v>
      </c>
      <c r="G516" s="6"/>
      <c r="H516" s="6" t="s">
        <v>214</v>
      </c>
      <c r="I516" s="88" t="s">
        <v>400</v>
      </c>
      <c r="J516" s="7" t="s">
        <v>205</v>
      </c>
      <c r="K516" s="17"/>
      <c r="L516" s="6" t="s">
        <v>401</v>
      </c>
      <c r="M516" s="49"/>
      <c r="N516" s="44">
        <v>400</v>
      </c>
      <c r="O516" s="52">
        <f>Table_132[[#This Row],[Crédito]]-Table_132[[#This Row],[Débito]]+O515</f>
        <v>-2122.7200000000003</v>
      </c>
    </row>
    <row r="517" spans="1:15" ht="15.75" customHeight="1" x14ac:dyDescent="0.25">
      <c r="A517" s="9">
        <v>515</v>
      </c>
      <c r="B517" s="41" t="s">
        <v>523</v>
      </c>
      <c r="C517" s="78">
        <v>9903</v>
      </c>
      <c r="D517" s="6">
        <v>18</v>
      </c>
      <c r="E517" s="6" t="s">
        <v>26</v>
      </c>
      <c r="F517" s="6">
        <v>2024</v>
      </c>
      <c r="G517" s="6"/>
      <c r="H517" s="6" t="s">
        <v>217</v>
      </c>
      <c r="I517" s="9" t="s">
        <v>180</v>
      </c>
      <c r="J517" s="7" t="s">
        <v>237</v>
      </c>
      <c r="K517" s="7" t="s">
        <v>245</v>
      </c>
      <c r="L517" s="6" t="s">
        <v>181</v>
      </c>
      <c r="M517" s="170">
        <v>2122.7199999999998</v>
      </c>
      <c r="N517" s="44"/>
      <c r="O517" s="101">
        <f>Table_132[[#This Row],[Crédito]]-Table_132[[#This Row],[Débito]]+O516</f>
        <v>0</v>
      </c>
    </row>
    <row r="518" spans="1:15" ht="15.75" customHeight="1" x14ac:dyDescent="0.25">
      <c r="A518" s="9">
        <v>516</v>
      </c>
      <c r="B518" s="12" t="s">
        <v>223</v>
      </c>
      <c r="C518" s="178">
        <v>890071200707058</v>
      </c>
      <c r="D518" s="179">
        <v>7</v>
      </c>
      <c r="E518" s="6" t="s">
        <v>27</v>
      </c>
      <c r="F518" s="6">
        <v>2025</v>
      </c>
      <c r="G518" s="6"/>
      <c r="H518" s="6" t="s">
        <v>213</v>
      </c>
      <c r="I518" s="9" t="s">
        <v>16</v>
      </c>
      <c r="J518" s="7" t="s">
        <v>207</v>
      </c>
      <c r="K518" s="5"/>
      <c r="L518" s="7" t="s">
        <v>162</v>
      </c>
      <c r="M518" s="177"/>
      <c r="N518" s="44">
        <v>73.8</v>
      </c>
      <c r="O518" s="52">
        <f>Table_132[[#This Row],[Crédito]]-Table_132[[#This Row],[Débito]]+O517</f>
        <v>-73.8</v>
      </c>
    </row>
    <row r="519" spans="1:15" ht="15.75" customHeight="1" x14ac:dyDescent="0.25">
      <c r="A519" s="9">
        <v>517</v>
      </c>
      <c r="B519" s="41" t="s">
        <v>523</v>
      </c>
      <c r="C519" s="178">
        <v>9903</v>
      </c>
      <c r="D519" s="179">
        <v>7</v>
      </c>
      <c r="E519" s="6" t="s">
        <v>27</v>
      </c>
      <c r="F519" s="6">
        <v>2025</v>
      </c>
      <c r="G519" s="6"/>
      <c r="H519" s="6" t="s">
        <v>217</v>
      </c>
      <c r="I519" s="9" t="s">
        <v>180</v>
      </c>
      <c r="J519" s="7" t="s">
        <v>237</v>
      </c>
      <c r="K519" s="7" t="s">
        <v>245</v>
      </c>
      <c r="L519" s="6" t="s">
        <v>181</v>
      </c>
      <c r="M519" s="58">
        <v>73.8</v>
      </c>
      <c r="N519" s="44"/>
      <c r="O519" s="52">
        <f>Table_132[[#This Row],[Crédito]]-Table_132[[#This Row],[Débito]]+O518</f>
        <v>0</v>
      </c>
    </row>
    <row r="520" spans="1:15" ht="15.75" customHeight="1" x14ac:dyDescent="0.25">
      <c r="A520" s="9">
        <v>518</v>
      </c>
      <c r="B520" s="12" t="s">
        <v>224</v>
      </c>
      <c r="C520" s="178">
        <v>11001</v>
      </c>
      <c r="D520" s="179">
        <v>10</v>
      </c>
      <c r="E520" s="6" t="s">
        <v>27</v>
      </c>
      <c r="F520" s="6">
        <v>2025</v>
      </c>
      <c r="G520" s="6"/>
      <c r="H520" s="6" t="s">
        <v>215</v>
      </c>
      <c r="I520" s="9" t="s">
        <v>19</v>
      </c>
      <c r="J520" s="17" t="s">
        <v>482</v>
      </c>
      <c r="K520" s="17"/>
      <c r="L520" s="6" t="s">
        <v>170</v>
      </c>
      <c r="M520" s="58"/>
      <c r="N520" s="44">
        <v>475</v>
      </c>
      <c r="O520" s="52">
        <f>Table_132[[#This Row],[Crédito]]-Table_132[[#This Row],[Débito]]+O519</f>
        <v>-475</v>
      </c>
    </row>
    <row r="521" spans="1:15" ht="15.75" customHeight="1" x14ac:dyDescent="0.25">
      <c r="A521" s="9">
        <v>519</v>
      </c>
      <c r="B521" s="41" t="s">
        <v>523</v>
      </c>
      <c r="C521" s="178">
        <v>9903</v>
      </c>
      <c r="D521" s="179">
        <v>10</v>
      </c>
      <c r="E521" s="6" t="s">
        <v>27</v>
      </c>
      <c r="F521" s="6">
        <v>2025</v>
      </c>
      <c r="G521" s="6"/>
      <c r="H521" s="6" t="s">
        <v>217</v>
      </c>
      <c r="I521" s="9" t="s">
        <v>180</v>
      </c>
      <c r="J521" s="7" t="s">
        <v>237</v>
      </c>
      <c r="K521" s="7" t="s">
        <v>245</v>
      </c>
      <c r="L521" s="6" t="s">
        <v>181</v>
      </c>
      <c r="M521" s="58">
        <v>475</v>
      </c>
      <c r="N521" s="44"/>
      <c r="O521" s="52">
        <f>Table_132[[#This Row],[Crédito]]-Table_132[[#This Row],[Débito]]+O520</f>
        <v>0</v>
      </c>
    </row>
    <row r="522" spans="1:15" ht="15.75" customHeight="1" x14ac:dyDescent="0.25">
      <c r="A522" s="9">
        <v>520</v>
      </c>
      <c r="B522" s="12" t="s">
        <v>161</v>
      </c>
      <c r="C522" s="178">
        <v>366460201</v>
      </c>
      <c r="D522" s="179">
        <v>15</v>
      </c>
      <c r="E522" s="6" t="s">
        <v>27</v>
      </c>
      <c r="F522" s="6">
        <v>2025</v>
      </c>
      <c r="G522" s="6"/>
      <c r="H522" s="6" t="s">
        <v>228</v>
      </c>
      <c r="I522" s="9" t="s">
        <v>243</v>
      </c>
      <c r="J522" s="7" t="s">
        <v>220</v>
      </c>
      <c r="K522" s="17"/>
      <c r="L522" s="6" t="s">
        <v>211</v>
      </c>
      <c r="M522" s="58">
        <v>3480</v>
      </c>
      <c r="N522" s="44"/>
      <c r="O522" s="52">
        <f>Table_132[[#This Row],[Crédito]]-Table_132[[#This Row],[Débito]]+O521</f>
        <v>3480</v>
      </c>
    </row>
    <row r="523" spans="1:15" ht="15.75" customHeight="1" x14ac:dyDescent="0.25">
      <c r="A523" s="9">
        <v>521</v>
      </c>
      <c r="B523" s="106" t="s">
        <v>234</v>
      </c>
      <c r="C523" s="178">
        <v>554439000039504</v>
      </c>
      <c r="D523" s="179">
        <v>15</v>
      </c>
      <c r="E523" s="6" t="s">
        <v>27</v>
      </c>
      <c r="F523" s="6">
        <v>2025</v>
      </c>
      <c r="G523" s="6"/>
      <c r="H523" s="11" t="s">
        <v>214</v>
      </c>
      <c r="I523" s="236" t="s">
        <v>180</v>
      </c>
      <c r="J523" s="7" t="s">
        <v>237</v>
      </c>
      <c r="K523" s="17"/>
      <c r="L523" s="6" t="s">
        <v>181</v>
      </c>
      <c r="M523" s="58"/>
      <c r="N523" s="44">
        <v>587.1</v>
      </c>
      <c r="O523" s="52">
        <f>Table_132[[#This Row],[Crédito]]-Table_132[[#This Row],[Débito]]+O522</f>
        <v>2892.9</v>
      </c>
    </row>
    <row r="524" spans="1:15" ht="15.75" customHeight="1" x14ac:dyDescent="0.25">
      <c r="A524" s="9">
        <v>522</v>
      </c>
      <c r="B524" s="12" t="s">
        <v>522</v>
      </c>
      <c r="C524" s="178">
        <v>9903</v>
      </c>
      <c r="D524" s="179">
        <v>15</v>
      </c>
      <c r="E524" s="6" t="s">
        <v>27</v>
      </c>
      <c r="F524" s="6">
        <v>2025</v>
      </c>
      <c r="G524" s="6"/>
      <c r="H524" s="6" t="s">
        <v>213</v>
      </c>
      <c r="I524" s="9" t="s">
        <v>16</v>
      </c>
      <c r="J524" s="7" t="s">
        <v>207</v>
      </c>
      <c r="K524" s="7" t="s">
        <v>245</v>
      </c>
      <c r="L524" s="7" t="s">
        <v>162</v>
      </c>
      <c r="M524" s="58"/>
      <c r="N524" s="44">
        <v>2892.9</v>
      </c>
      <c r="O524" s="52">
        <f>Table_132[[#This Row],[Crédito]]-Table_132[[#This Row],[Débito]]+O523</f>
        <v>0</v>
      </c>
    </row>
    <row r="525" spans="1:15" ht="15.75" customHeight="1" x14ac:dyDescent="0.25">
      <c r="A525" s="9">
        <v>523</v>
      </c>
      <c r="B525" s="12" t="s">
        <v>253</v>
      </c>
      <c r="C525" s="178">
        <v>11601</v>
      </c>
      <c r="D525" s="179">
        <v>16</v>
      </c>
      <c r="E525" s="6" t="s">
        <v>27</v>
      </c>
      <c r="F525" s="6">
        <v>2025</v>
      </c>
      <c r="G525" s="6"/>
      <c r="H525" s="6" t="s">
        <v>210</v>
      </c>
      <c r="I525" s="9" t="s">
        <v>178</v>
      </c>
      <c r="J525" s="7" t="s">
        <v>209</v>
      </c>
      <c r="K525" s="17"/>
      <c r="L525" s="7" t="s">
        <v>179</v>
      </c>
      <c r="M525" s="58"/>
      <c r="N525" s="44">
        <v>1399.77</v>
      </c>
      <c r="O525" s="52">
        <f>Table_132[[#This Row],[Crédito]]-Table_132[[#This Row],[Débito]]+O524</f>
        <v>-1399.77</v>
      </c>
    </row>
    <row r="526" spans="1:15" ht="15.75" customHeight="1" x14ac:dyDescent="0.25">
      <c r="A526" s="9">
        <v>524</v>
      </c>
      <c r="B526" s="41" t="s">
        <v>523</v>
      </c>
      <c r="C526" s="178">
        <v>9903</v>
      </c>
      <c r="D526" s="179">
        <v>16</v>
      </c>
      <c r="E526" s="6" t="s">
        <v>27</v>
      </c>
      <c r="F526" s="6">
        <v>2025</v>
      </c>
      <c r="G526" s="6"/>
      <c r="H526" s="6" t="s">
        <v>217</v>
      </c>
      <c r="I526" s="9" t="s">
        <v>180</v>
      </c>
      <c r="J526" s="4" t="s">
        <v>237</v>
      </c>
      <c r="K526" s="7" t="s">
        <v>245</v>
      </c>
      <c r="L526" s="6" t="s">
        <v>181</v>
      </c>
      <c r="M526" s="58">
        <v>1399.77</v>
      </c>
      <c r="N526" s="44"/>
      <c r="O526" s="52">
        <f>Table_132[[#This Row],[Crédito]]-Table_132[[#This Row],[Débito]]+O525</f>
        <v>0</v>
      </c>
    </row>
    <row r="527" spans="1:15" ht="15.75" customHeight="1" x14ac:dyDescent="0.25">
      <c r="A527" s="9">
        <v>525</v>
      </c>
      <c r="B527" s="12" t="s">
        <v>224</v>
      </c>
      <c r="C527" s="178">
        <v>554439000039504</v>
      </c>
      <c r="D527" s="179">
        <v>20</v>
      </c>
      <c r="E527" s="6" t="s">
        <v>27</v>
      </c>
      <c r="F527" s="6">
        <v>2025</v>
      </c>
      <c r="G527" s="6"/>
      <c r="H527" s="6" t="s">
        <v>208</v>
      </c>
      <c r="I527" s="9" t="s">
        <v>226</v>
      </c>
      <c r="J527" s="195" t="s">
        <v>445</v>
      </c>
      <c r="K527" s="17"/>
      <c r="L527" s="7" t="s">
        <v>216</v>
      </c>
      <c r="M527" s="58"/>
      <c r="N527" s="44">
        <v>3952</v>
      </c>
      <c r="O527" s="52">
        <f>Table_132[[#This Row],[Crédito]]-Table_132[[#This Row],[Débito]]+O526</f>
        <v>-3952</v>
      </c>
    </row>
    <row r="528" spans="1:15" ht="15.75" customHeight="1" x14ac:dyDescent="0.25">
      <c r="A528" s="9">
        <v>526</v>
      </c>
      <c r="B528" s="12" t="s">
        <v>224</v>
      </c>
      <c r="C528" s="178">
        <v>554439000039504</v>
      </c>
      <c r="D528" s="179">
        <v>20</v>
      </c>
      <c r="E528" s="6" t="s">
        <v>27</v>
      </c>
      <c r="F528" s="6">
        <v>2025</v>
      </c>
      <c r="G528" s="6"/>
      <c r="H528" s="6" t="s">
        <v>208</v>
      </c>
      <c r="I528" s="9" t="s">
        <v>226</v>
      </c>
      <c r="J528" s="195" t="s">
        <v>446</v>
      </c>
      <c r="K528" s="17"/>
      <c r="L528" s="7" t="s">
        <v>216</v>
      </c>
      <c r="M528" s="58"/>
      <c r="N528" s="44">
        <v>1238.5999999999999</v>
      </c>
      <c r="O528" s="52">
        <f>Table_132[[#This Row],[Crédito]]-Table_132[[#This Row],[Débito]]+O527</f>
        <v>-5190.6000000000004</v>
      </c>
    </row>
    <row r="529" spans="1:15" ht="15.75" customHeight="1" x14ac:dyDescent="0.25">
      <c r="A529" s="9">
        <v>527</v>
      </c>
      <c r="B529" s="12" t="s">
        <v>224</v>
      </c>
      <c r="C529" s="178">
        <v>554439000039504</v>
      </c>
      <c r="D529" s="179">
        <v>20</v>
      </c>
      <c r="E529" s="6" t="s">
        <v>27</v>
      </c>
      <c r="F529" s="6">
        <v>2025</v>
      </c>
      <c r="G529" s="6"/>
      <c r="H529" s="6" t="s">
        <v>208</v>
      </c>
      <c r="I529" s="9" t="s">
        <v>226</v>
      </c>
      <c r="J529" s="195" t="s">
        <v>444</v>
      </c>
      <c r="K529" s="17"/>
      <c r="L529" s="7" t="s">
        <v>216</v>
      </c>
      <c r="M529" s="58"/>
      <c r="N529" s="44">
        <v>2363.9</v>
      </c>
      <c r="O529" s="52">
        <f>Table_132[[#This Row],[Crédito]]-Table_132[[#This Row],[Débito]]+O528</f>
        <v>-7554.5</v>
      </c>
    </row>
    <row r="530" spans="1:15" ht="15.75" customHeight="1" x14ac:dyDescent="0.25">
      <c r="A530" s="9">
        <v>528</v>
      </c>
      <c r="B530" s="41" t="s">
        <v>523</v>
      </c>
      <c r="C530" s="178">
        <v>9903</v>
      </c>
      <c r="D530" s="179">
        <v>20</v>
      </c>
      <c r="E530" s="6" t="s">
        <v>27</v>
      </c>
      <c r="F530" s="6">
        <v>2025</v>
      </c>
      <c r="G530" s="6"/>
      <c r="H530" s="6" t="s">
        <v>217</v>
      </c>
      <c r="I530" s="9" t="s">
        <v>180</v>
      </c>
      <c r="J530" s="7" t="s">
        <v>237</v>
      </c>
      <c r="K530" s="7" t="s">
        <v>245</v>
      </c>
      <c r="L530" s="6" t="s">
        <v>181</v>
      </c>
      <c r="M530" s="58">
        <v>5484.94</v>
      </c>
      <c r="N530" s="44"/>
      <c r="O530" s="52">
        <f>Table_132[[#This Row],[Crédito]]-Table_132[[#This Row],[Débito]]+O529</f>
        <v>-2069.5600000000004</v>
      </c>
    </row>
    <row r="531" spans="1:15" ht="15.75" customHeight="1" x14ac:dyDescent="0.25">
      <c r="A531" s="9">
        <v>529</v>
      </c>
      <c r="B531" s="12" t="s">
        <v>525</v>
      </c>
      <c r="C531" s="178">
        <v>98</v>
      </c>
      <c r="D531" s="179">
        <v>20</v>
      </c>
      <c r="E531" s="6" t="s">
        <v>27</v>
      </c>
      <c r="F531" s="6">
        <v>2025</v>
      </c>
      <c r="G531" s="6"/>
      <c r="H531" s="6" t="s">
        <v>217</v>
      </c>
      <c r="I531" s="9" t="s">
        <v>180</v>
      </c>
      <c r="J531" s="7" t="s">
        <v>237</v>
      </c>
      <c r="K531" s="7" t="s">
        <v>244</v>
      </c>
      <c r="L531" s="6" t="s">
        <v>181</v>
      </c>
      <c r="M531" s="58">
        <v>2500</v>
      </c>
      <c r="N531" s="44"/>
      <c r="O531" s="52">
        <f>Table_132[[#This Row],[Crédito]]-Table_132[[#This Row],[Débito]]+O530</f>
        <v>430.4399999999996</v>
      </c>
    </row>
    <row r="532" spans="1:15" ht="15.75" customHeight="1" x14ac:dyDescent="0.25">
      <c r="A532" s="9">
        <v>530</v>
      </c>
      <c r="B532" s="12" t="s">
        <v>522</v>
      </c>
      <c r="C532" s="178">
        <v>9903</v>
      </c>
      <c r="D532" s="179">
        <v>20</v>
      </c>
      <c r="E532" s="6" t="s">
        <v>27</v>
      </c>
      <c r="F532" s="6">
        <v>2025</v>
      </c>
      <c r="G532" s="6"/>
      <c r="H532" s="6" t="s">
        <v>213</v>
      </c>
      <c r="I532" s="9" t="s">
        <v>16</v>
      </c>
      <c r="J532" s="7" t="s">
        <v>207</v>
      </c>
      <c r="K532" s="7" t="s">
        <v>245</v>
      </c>
      <c r="L532" s="7" t="s">
        <v>162</v>
      </c>
      <c r="M532" s="58"/>
      <c r="N532" s="44">
        <v>430.44</v>
      </c>
      <c r="O532" s="52">
        <f>Table_132[[#This Row],[Crédito]]-Table_132[[#This Row],[Débito]]+O531</f>
        <v>0</v>
      </c>
    </row>
    <row r="533" spans="1:15" ht="15.75" customHeight="1" x14ac:dyDescent="0.25">
      <c r="A533" s="9">
        <v>531</v>
      </c>
      <c r="B533" s="12" t="s">
        <v>525</v>
      </c>
      <c r="C533" s="178">
        <v>900959182917</v>
      </c>
      <c r="D533" s="179">
        <v>21</v>
      </c>
      <c r="E533" s="6" t="s">
        <v>27</v>
      </c>
      <c r="F533" s="6">
        <v>2025</v>
      </c>
      <c r="G533" s="6"/>
      <c r="H533" s="6" t="s">
        <v>217</v>
      </c>
      <c r="I533" s="9" t="s">
        <v>180</v>
      </c>
      <c r="J533" s="7" t="s">
        <v>237</v>
      </c>
      <c r="K533" s="7" t="s">
        <v>244</v>
      </c>
      <c r="L533" s="6" t="s">
        <v>181</v>
      </c>
      <c r="M533" s="58">
        <v>60.99</v>
      </c>
      <c r="N533" s="44"/>
      <c r="O533" s="52">
        <f>Table_132[[#This Row],[Crédito]]-Table_132[[#This Row],[Débito]]+O532</f>
        <v>60.99</v>
      </c>
    </row>
    <row r="534" spans="1:15" ht="15.75" customHeight="1" x14ac:dyDescent="0.25">
      <c r="A534" s="9">
        <v>532</v>
      </c>
      <c r="B534" s="12" t="s">
        <v>525</v>
      </c>
      <c r="C534" s="178">
        <v>2000941807440</v>
      </c>
      <c r="D534" s="179">
        <v>21</v>
      </c>
      <c r="E534" s="6" t="s">
        <v>27</v>
      </c>
      <c r="F534" s="6">
        <v>2025</v>
      </c>
      <c r="G534" s="6"/>
      <c r="H534" s="6" t="s">
        <v>217</v>
      </c>
      <c r="I534" s="9" t="s">
        <v>180</v>
      </c>
      <c r="J534" s="7" t="s">
        <v>237</v>
      </c>
      <c r="K534" s="7" t="s">
        <v>244</v>
      </c>
      <c r="L534" s="6" t="s">
        <v>181</v>
      </c>
      <c r="M534" s="58">
        <v>43.44</v>
      </c>
      <c r="N534" s="44"/>
      <c r="O534" s="52">
        <f>Table_132[[#This Row],[Crédito]]-Table_132[[#This Row],[Débito]]+O533</f>
        <v>104.43</v>
      </c>
    </row>
    <row r="535" spans="1:15" ht="15.75" customHeight="1" x14ac:dyDescent="0.25">
      <c r="A535" s="9">
        <v>533</v>
      </c>
      <c r="B535" s="12" t="s">
        <v>522</v>
      </c>
      <c r="C535" s="178">
        <v>9903</v>
      </c>
      <c r="D535" s="179">
        <v>21</v>
      </c>
      <c r="E535" s="6" t="s">
        <v>27</v>
      </c>
      <c r="F535" s="6">
        <v>2025</v>
      </c>
      <c r="G535" s="6"/>
      <c r="H535" s="6" t="s">
        <v>213</v>
      </c>
      <c r="I535" s="9" t="s">
        <v>16</v>
      </c>
      <c r="J535" s="7" t="s">
        <v>207</v>
      </c>
      <c r="K535" s="7" t="s">
        <v>245</v>
      </c>
      <c r="L535" s="7" t="s">
        <v>162</v>
      </c>
      <c r="M535" s="58"/>
      <c r="N535" s="44">
        <v>104.43</v>
      </c>
      <c r="O535" s="52">
        <f>Table_132[[#This Row],[Crédito]]-Table_132[[#This Row],[Débito]]+O534</f>
        <v>0</v>
      </c>
    </row>
    <row r="536" spans="1:15" ht="15.75" customHeight="1" x14ac:dyDescent="0.25">
      <c r="A536" s="9">
        <v>534</v>
      </c>
      <c r="B536" s="12" t="s">
        <v>483</v>
      </c>
      <c r="C536" s="178">
        <v>552925000131863</v>
      </c>
      <c r="D536" s="179">
        <v>27</v>
      </c>
      <c r="E536" s="6" t="s">
        <v>27</v>
      </c>
      <c r="F536" s="6">
        <v>2025</v>
      </c>
      <c r="G536" s="6"/>
      <c r="H536" s="6" t="s">
        <v>214</v>
      </c>
      <c r="I536" s="9" t="s">
        <v>279</v>
      </c>
      <c r="J536" s="7" t="s">
        <v>233</v>
      </c>
      <c r="K536" s="17"/>
      <c r="L536" s="6" t="s">
        <v>188</v>
      </c>
      <c r="M536" s="58"/>
      <c r="N536" s="44">
        <v>1260</v>
      </c>
      <c r="O536" s="52">
        <f>Table_132[[#This Row],[Crédito]]-Table_132[[#This Row],[Débito]]+O535</f>
        <v>-1260</v>
      </c>
    </row>
    <row r="537" spans="1:15" ht="15.75" customHeight="1" x14ac:dyDescent="0.25">
      <c r="A537" s="9">
        <v>535</v>
      </c>
      <c r="B537" s="12" t="s">
        <v>483</v>
      </c>
      <c r="C537" s="178">
        <v>554439000025572</v>
      </c>
      <c r="D537" s="179">
        <v>27</v>
      </c>
      <c r="E537" s="6" t="s">
        <v>27</v>
      </c>
      <c r="F537" s="6">
        <v>2025</v>
      </c>
      <c r="G537" s="6"/>
      <c r="H537" s="6" t="s">
        <v>214</v>
      </c>
      <c r="I537" s="9" t="s">
        <v>269</v>
      </c>
      <c r="J537" s="7" t="s">
        <v>233</v>
      </c>
      <c r="K537" s="17"/>
      <c r="L537" s="6" t="s">
        <v>189</v>
      </c>
      <c r="M537" s="58"/>
      <c r="N537" s="44">
        <v>1260</v>
      </c>
      <c r="O537" s="52">
        <f>Table_132[[#This Row],[Crédito]]-Table_132[[#This Row],[Débito]]+O536</f>
        <v>-2520</v>
      </c>
    </row>
    <row r="538" spans="1:15" ht="15.75" customHeight="1" x14ac:dyDescent="0.25">
      <c r="A538" s="9">
        <v>536</v>
      </c>
      <c r="B538" s="41" t="s">
        <v>523</v>
      </c>
      <c r="C538" s="178">
        <v>9903</v>
      </c>
      <c r="D538" s="179">
        <v>27</v>
      </c>
      <c r="E538" s="6" t="s">
        <v>27</v>
      </c>
      <c r="F538" s="6">
        <v>2025</v>
      </c>
      <c r="G538" s="6"/>
      <c r="H538" s="6" t="s">
        <v>217</v>
      </c>
      <c r="I538" s="9" t="s">
        <v>180</v>
      </c>
      <c r="J538" s="7" t="s">
        <v>237</v>
      </c>
      <c r="K538" s="7" t="s">
        <v>245</v>
      </c>
      <c r="L538" s="6" t="s">
        <v>181</v>
      </c>
      <c r="M538" s="58">
        <v>534.91</v>
      </c>
      <c r="N538" s="44"/>
      <c r="O538" s="52">
        <f>Table_132[[#This Row],[Crédito]]-Table_132[[#This Row],[Débito]]+O537</f>
        <v>-1985.0900000000001</v>
      </c>
    </row>
    <row r="539" spans="1:15" ht="15.75" customHeight="1" x14ac:dyDescent="0.25">
      <c r="A539" s="9">
        <v>537</v>
      </c>
      <c r="B539" s="12" t="s">
        <v>525</v>
      </c>
      <c r="C539" s="178">
        <v>98</v>
      </c>
      <c r="D539" s="179">
        <v>27</v>
      </c>
      <c r="E539" s="6" t="s">
        <v>27</v>
      </c>
      <c r="F539" s="6">
        <v>2025</v>
      </c>
      <c r="G539" s="6"/>
      <c r="H539" s="6" t="s">
        <v>217</v>
      </c>
      <c r="I539" s="9" t="s">
        <v>180</v>
      </c>
      <c r="J539" s="7" t="s">
        <v>237</v>
      </c>
      <c r="K539" s="7" t="s">
        <v>244</v>
      </c>
      <c r="L539" s="6" t="s">
        <v>181</v>
      </c>
      <c r="M539" s="58">
        <v>2000</v>
      </c>
      <c r="N539" s="44"/>
      <c r="O539" s="52">
        <f>Table_132[[#This Row],[Crédito]]-Table_132[[#This Row],[Débito]]+O538</f>
        <v>14.909999999999854</v>
      </c>
    </row>
    <row r="540" spans="1:15" ht="15.75" customHeight="1" x14ac:dyDescent="0.25">
      <c r="A540" s="9">
        <v>538</v>
      </c>
      <c r="B540" s="12" t="s">
        <v>522</v>
      </c>
      <c r="C540" s="178">
        <v>9903</v>
      </c>
      <c r="D540" s="179">
        <v>27</v>
      </c>
      <c r="E540" s="6" t="s">
        <v>27</v>
      </c>
      <c r="F540" s="6">
        <v>2025</v>
      </c>
      <c r="G540" s="6"/>
      <c r="H540" s="6" t="s">
        <v>213</v>
      </c>
      <c r="I540" s="9" t="s">
        <v>16</v>
      </c>
      <c r="J540" s="7" t="s">
        <v>207</v>
      </c>
      <c r="K540" s="7" t="s">
        <v>245</v>
      </c>
      <c r="L540" s="7" t="s">
        <v>162</v>
      </c>
      <c r="M540" s="58"/>
      <c r="N540" s="44">
        <v>14.91</v>
      </c>
      <c r="O540" s="52">
        <f>Table_132[[#This Row],[Crédito]]-Table_132[[#This Row],[Débito]]+O539</f>
        <v>-1.4566126083082054E-13</v>
      </c>
    </row>
    <row r="541" spans="1:15" ht="15.75" customHeight="1" x14ac:dyDescent="0.25">
      <c r="A541" s="9">
        <v>539</v>
      </c>
      <c r="B541" s="12" t="s">
        <v>525</v>
      </c>
      <c r="C541" s="178">
        <v>900959182917</v>
      </c>
      <c r="D541" s="179">
        <v>28</v>
      </c>
      <c r="E541" s="6" t="s">
        <v>27</v>
      </c>
      <c r="F541" s="6">
        <v>2025</v>
      </c>
      <c r="G541" s="6"/>
      <c r="H541" s="6" t="s">
        <v>217</v>
      </c>
      <c r="I541" s="9" t="s">
        <v>180</v>
      </c>
      <c r="J541" s="7" t="s">
        <v>237</v>
      </c>
      <c r="K541" s="7" t="s">
        <v>244</v>
      </c>
      <c r="L541" s="6" t="s">
        <v>181</v>
      </c>
      <c r="M541" s="58">
        <v>84.96</v>
      </c>
      <c r="N541" s="44"/>
      <c r="O541" s="52">
        <f>Table_132[[#This Row],[Crédito]]-Table_132[[#This Row],[Débito]]+O540</f>
        <v>84.959999999999852</v>
      </c>
    </row>
    <row r="542" spans="1:15" ht="15.75" customHeight="1" x14ac:dyDescent="0.25">
      <c r="A542" s="9">
        <v>540</v>
      </c>
      <c r="B542" s="12" t="s">
        <v>522</v>
      </c>
      <c r="C542" s="178">
        <v>9903</v>
      </c>
      <c r="D542" s="179">
        <v>28</v>
      </c>
      <c r="E542" s="6" t="s">
        <v>27</v>
      </c>
      <c r="F542" s="6">
        <v>2025</v>
      </c>
      <c r="G542" s="6"/>
      <c r="H542" s="6" t="s">
        <v>213</v>
      </c>
      <c r="I542" s="9" t="s">
        <v>16</v>
      </c>
      <c r="J542" s="7" t="s">
        <v>207</v>
      </c>
      <c r="K542" s="7" t="s">
        <v>245</v>
      </c>
      <c r="L542" s="7" t="s">
        <v>162</v>
      </c>
      <c r="M542" s="58"/>
      <c r="N542" s="44">
        <v>84.96</v>
      </c>
      <c r="O542" s="101">
        <f>Table_132[[#This Row],[Crédito]]-Table_132[[#This Row],[Débito]]+O541</f>
        <v>-1.4210854715202004E-13</v>
      </c>
    </row>
    <row r="543" spans="1:15" ht="15.75" customHeight="1" x14ac:dyDescent="0.25">
      <c r="A543" s="9">
        <v>541</v>
      </c>
      <c r="B543" s="12" t="s">
        <v>223</v>
      </c>
      <c r="C543" s="178">
        <v>890361200492539</v>
      </c>
      <c r="D543" s="179">
        <v>5</v>
      </c>
      <c r="E543" s="6" t="s">
        <v>129</v>
      </c>
      <c r="F543" s="6">
        <v>2025</v>
      </c>
      <c r="G543" s="6"/>
      <c r="H543" s="6" t="s">
        <v>213</v>
      </c>
      <c r="I543" s="9" t="s">
        <v>16</v>
      </c>
      <c r="J543" s="7" t="s">
        <v>207</v>
      </c>
      <c r="K543" s="17"/>
      <c r="L543" s="7" t="s">
        <v>162</v>
      </c>
      <c r="M543" s="177"/>
      <c r="N543" s="44">
        <v>73.8</v>
      </c>
      <c r="O543" s="161">
        <f>Table_132[[#This Row],[Crédito]]-Table_132[[#This Row],[Débito]]</f>
        <v>-73.8</v>
      </c>
    </row>
    <row r="544" spans="1:15" ht="15.75" customHeight="1" x14ac:dyDescent="0.25">
      <c r="A544" s="9">
        <v>542</v>
      </c>
      <c r="B544" s="12" t="s">
        <v>523</v>
      </c>
      <c r="C544" s="178">
        <v>9903</v>
      </c>
      <c r="D544" s="179">
        <v>5</v>
      </c>
      <c r="E544" s="6" t="s">
        <v>129</v>
      </c>
      <c r="F544" s="6">
        <v>2025</v>
      </c>
      <c r="G544" s="6"/>
      <c r="H544" s="6" t="s">
        <v>217</v>
      </c>
      <c r="I544" s="9" t="s">
        <v>180</v>
      </c>
      <c r="J544" s="7" t="s">
        <v>237</v>
      </c>
      <c r="K544" s="7" t="s">
        <v>245</v>
      </c>
      <c r="L544" s="6" t="s">
        <v>181</v>
      </c>
      <c r="M544" s="58">
        <v>73.8</v>
      </c>
      <c r="N544" s="44"/>
      <c r="O544" s="52">
        <f>Table_132[[#This Row],[Crédito]]-Table_132[[#This Row],[Débito]]+O543</f>
        <v>0</v>
      </c>
    </row>
    <row r="545" spans="1:15" ht="15.75" customHeight="1" x14ac:dyDescent="0.25">
      <c r="A545" s="9">
        <v>543</v>
      </c>
      <c r="B545" s="12" t="s">
        <v>224</v>
      </c>
      <c r="C545" s="178">
        <v>21001</v>
      </c>
      <c r="D545" s="179">
        <v>10</v>
      </c>
      <c r="E545" s="6" t="s">
        <v>129</v>
      </c>
      <c r="F545" s="6">
        <v>2025</v>
      </c>
      <c r="G545" s="6"/>
      <c r="H545" s="6" t="s">
        <v>215</v>
      </c>
      <c r="I545" s="9" t="s">
        <v>19</v>
      </c>
      <c r="J545" s="17" t="s">
        <v>476</v>
      </c>
      <c r="K545" s="17"/>
      <c r="L545" s="6" t="s">
        <v>170</v>
      </c>
      <c r="M545" s="58"/>
      <c r="N545" s="44">
        <v>150</v>
      </c>
      <c r="O545" s="52">
        <f>Table_132[[#This Row],[Crédito]]-Table_132[[#This Row],[Débito]]+O544</f>
        <v>-150</v>
      </c>
    </row>
    <row r="546" spans="1:15" ht="15.75" customHeight="1" x14ac:dyDescent="0.25">
      <c r="A546" s="9">
        <v>544</v>
      </c>
      <c r="B546" s="12" t="s">
        <v>523</v>
      </c>
      <c r="C546" s="178">
        <v>9903</v>
      </c>
      <c r="D546" s="179">
        <v>10</v>
      </c>
      <c r="E546" s="6" t="s">
        <v>129</v>
      </c>
      <c r="F546" s="6">
        <v>2025</v>
      </c>
      <c r="G546" s="6"/>
      <c r="H546" s="6" t="s">
        <v>217</v>
      </c>
      <c r="I546" s="9" t="s">
        <v>180</v>
      </c>
      <c r="J546" s="7" t="s">
        <v>237</v>
      </c>
      <c r="K546" s="7" t="s">
        <v>245</v>
      </c>
      <c r="L546" s="6" t="s">
        <v>181</v>
      </c>
      <c r="M546" s="58">
        <v>26.09</v>
      </c>
      <c r="N546" s="44"/>
      <c r="O546" s="52">
        <f>Table_132[[#This Row],[Crédito]]-Table_132[[#This Row],[Débito]]+O545</f>
        <v>-123.91</v>
      </c>
    </row>
    <row r="547" spans="1:15" ht="15.75" customHeight="1" x14ac:dyDescent="0.25">
      <c r="A547" s="9">
        <v>545</v>
      </c>
      <c r="B547" s="12" t="s">
        <v>525</v>
      </c>
      <c r="C547" s="178">
        <v>98</v>
      </c>
      <c r="D547" s="179">
        <v>10</v>
      </c>
      <c r="E547" s="6" t="s">
        <v>129</v>
      </c>
      <c r="F547" s="6">
        <v>2025</v>
      </c>
      <c r="G547" s="6"/>
      <c r="H547" s="6" t="s">
        <v>217</v>
      </c>
      <c r="I547" s="9" t="s">
        <v>180</v>
      </c>
      <c r="J547" s="7" t="s">
        <v>237</v>
      </c>
      <c r="K547" s="7" t="s">
        <v>244</v>
      </c>
      <c r="L547" s="6" t="s">
        <v>181</v>
      </c>
      <c r="M547" s="58">
        <v>500</v>
      </c>
      <c r="N547" s="44"/>
      <c r="O547" s="52">
        <f>Table_132[[#This Row],[Crédito]]-Table_132[[#This Row],[Débito]]+O546</f>
        <v>376.09000000000003</v>
      </c>
    </row>
    <row r="548" spans="1:15" ht="15.75" customHeight="1" x14ac:dyDescent="0.25">
      <c r="A548" s="9">
        <v>546</v>
      </c>
      <c r="B548" s="12" t="s">
        <v>522</v>
      </c>
      <c r="C548" s="178">
        <v>9903</v>
      </c>
      <c r="D548" s="179">
        <v>10</v>
      </c>
      <c r="E548" s="6" t="s">
        <v>129</v>
      </c>
      <c r="F548" s="6">
        <v>2025</v>
      </c>
      <c r="G548" s="6"/>
      <c r="H548" s="6" t="s">
        <v>213</v>
      </c>
      <c r="I548" s="9" t="s">
        <v>16</v>
      </c>
      <c r="J548" s="7" t="s">
        <v>207</v>
      </c>
      <c r="K548" s="7" t="s">
        <v>245</v>
      </c>
      <c r="L548" s="7" t="s">
        <v>162</v>
      </c>
      <c r="M548" s="58"/>
      <c r="N548" s="44">
        <v>376.09</v>
      </c>
      <c r="O548" s="52">
        <f>Table_132[[#This Row],[Crédito]]-Table_132[[#This Row],[Débito]]+O547</f>
        <v>0</v>
      </c>
    </row>
    <row r="549" spans="1:15" ht="15.75" customHeight="1" x14ac:dyDescent="0.25">
      <c r="A549" s="9">
        <v>547</v>
      </c>
      <c r="B549" s="12" t="s">
        <v>525</v>
      </c>
      <c r="C549" s="178">
        <v>900959182917</v>
      </c>
      <c r="D549" s="179">
        <v>11</v>
      </c>
      <c r="E549" s="6" t="s">
        <v>129</v>
      </c>
      <c r="F549" s="6">
        <v>2025</v>
      </c>
      <c r="G549" s="6"/>
      <c r="H549" s="6" t="s">
        <v>217</v>
      </c>
      <c r="I549" s="9" t="s">
        <v>180</v>
      </c>
      <c r="J549" s="7" t="s">
        <v>237</v>
      </c>
      <c r="K549" s="7" t="s">
        <v>244</v>
      </c>
      <c r="L549" s="6" t="s">
        <v>181</v>
      </c>
      <c r="M549" s="58">
        <v>23.14</v>
      </c>
      <c r="N549" s="44"/>
      <c r="O549" s="52">
        <f>Table_132[[#This Row],[Crédito]]-Table_132[[#This Row],[Débito]]+O548</f>
        <v>23.14</v>
      </c>
    </row>
    <row r="550" spans="1:15" ht="15.75" customHeight="1" x14ac:dyDescent="0.25">
      <c r="A550" s="9">
        <v>548</v>
      </c>
      <c r="B550" s="12" t="s">
        <v>522</v>
      </c>
      <c r="C550" s="178">
        <v>9903</v>
      </c>
      <c r="D550" s="179">
        <v>11</v>
      </c>
      <c r="E550" s="6" t="s">
        <v>129</v>
      </c>
      <c r="F550" s="6">
        <v>2025</v>
      </c>
      <c r="G550" s="6"/>
      <c r="H550" s="6" t="s">
        <v>213</v>
      </c>
      <c r="I550" s="9" t="s">
        <v>16</v>
      </c>
      <c r="J550" s="7" t="s">
        <v>207</v>
      </c>
      <c r="K550" s="7" t="s">
        <v>245</v>
      </c>
      <c r="L550" s="7" t="s">
        <v>162</v>
      </c>
      <c r="M550" s="58"/>
      <c r="N550" s="44">
        <v>23.14</v>
      </c>
      <c r="O550" s="52">
        <f>Table_132[[#This Row],[Crédito]]-Table_132[[#This Row],[Débito]]+O549</f>
        <v>0</v>
      </c>
    </row>
    <row r="551" spans="1:15" ht="15.75" customHeight="1" x14ac:dyDescent="0.25">
      <c r="A551" s="9">
        <v>549</v>
      </c>
      <c r="B551" s="12" t="s">
        <v>234</v>
      </c>
      <c r="C551" s="178">
        <v>554439000039504</v>
      </c>
      <c r="D551" s="179">
        <v>13</v>
      </c>
      <c r="E551" s="6" t="s">
        <v>129</v>
      </c>
      <c r="F551" s="6">
        <v>2025</v>
      </c>
      <c r="G551" s="6"/>
      <c r="H551" s="6" t="s">
        <v>214</v>
      </c>
      <c r="I551" s="9" t="s">
        <v>180</v>
      </c>
      <c r="J551" s="7" t="s">
        <v>237</v>
      </c>
      <c r="K551" s="17"/>
      <c r="L551" s="6" t="s">
        <v>181</v>
      </c>
      <c r="M551" s="58"/>
      <c r="N551" s="44">
        <v>330.6</v>
      </c>
      <c r="O551" s="52">
        <f>Table_132[[#This Row],[Crédito]]-Table_132[[#This Row],[Débito]]+O550</f>
        <v>-330.6</v>
      </c>
    </row>
    <row r="552" spans="1:15" ht="15.75" customHeight="1" x14ac:dyDescent="0.25">
      <c r="A552" s="9">
        <v>550</v>
      </c>
      <c r="B552" s="12" t="s">
        <v>523</v>
      </c>
      <c r="C552" s="178">
        <v>9903</v>
      </c>
      <c r="D552" s="179">
        <v>13</v>
      </c>
      <c r="E552" s="6" t="s">
        <v>129</v>
      </c>
      <c r="F552" s="6">
        <v>2025</v>
      </c>
      <c r="G552" s="6"/>
      <c r="H552" s="6" t="s">
        <v>217</v>
      </c>
      <c r="I552" s="9" t="s">
        <v>180</v>
      </c>
      <c r="J552" s="7" t="s">
        <v>237</v>
      </c>
      <c r="K552" s="7" t="s">
        <v>245</v>
      </c>
      <c r="L552" s="6" t="s">
        <v>181</v>
      </c>
      <c r="M552" s="58">
        <v>330.6</v>
      </c>
      <c r="N552" s="44"/>
      <c r="O552" s="52">
        <f>Table_132[[#This Row],[Crédito]]-Table_132[[#This Row],[Débito]]+O551</f>
        <v>0</v>
      </c>
    </row>
    <row r="553" spans="1:15" ht="15.75" customHeight="1" x14ac:dyDescent="0.25">
      <c r="A553" s="9">
        <v>551</v>
      </c>
      <c r="B553" s="12" t="s">
        <v>253</v>
      </c>
      <c r="C553" s="178">
        <v>21401</v>
      </c>
      <c r="D553" s="179">
        <v>14</v>
      </c>
      <c r="E553" s="6" t="s">
        <v>129</v>
      </c>
      <c r="F553" s="6">
        <v>2025</v>
      </c>
      <c r="G553" s="6"/>
      <c r="H553" s="6" t="s">
        <v>210</v>
      </c>
      <c r="I553" s="9" t="s">
        <v>178</v>
      </c>
      <c r="J553" s="7" t="s">
        <v>209</v>
      </c>
      <c r="K553" s="17"/>
      <c r="L553" s="7" t="s">
        <v>179</v>
      </c>
      <c r="M553" s="58"/>
      <c r="N553" s="44">
        <v>796.75</v>
      </c>
      <c r="O553" s="52">
        <f>Table_132[[#This Row],[Crédito]]-Table_132[[#This Row],[Débito]]+O552</f>
        <v>-796.75</v>
      </c>
    </row>
    <row r="554" spans="1:15" ht="15.75" customHeight="1" x14ac:dyDescent="0.25">
      <c r="A554" s="9">
        <v>552</v>
      </c>
      <c r="B554" s="12" t="s">
        <v>523</v>
      </c>
      <c r="C554" s="178">
        <v>9903</v>
      </c>
      <c r="D554" s="179">
        <v>14</v>
      </c>
      <c r="E554" s="6" t="s">
        <v>129</v>
      </c>
      <c r="F554" s="6">
        <v>2025</v>
      </c>
      <c r="G554" s="6"/>
      <c r="H554" s="6" t="s">
        <v>217</v>
      </c>
      <c r="I554" s="9" t="s">
        <v>180</v>
      </c>
      <c r="J554" s="7" t="s">
        <v>237</v>
      </c>
      <c r="K554" s="7" t="s">
        <v>245</v>
      </c>
      <c r="L554" s="6" t="s">
        <v>181</v>
      </c>
      <c r="M554" s="58">
        <v>68.64</v>
      </c>
      <c r="N554" s="44"/>
      <c r="O554" s="52">
        <f>Table_132[[#This Row],[Crédito]]-Table_132[[#This Row],[Débito]]+O553</f>
        <v>-728.11</v>
      </c>
    </row>
    <row r="555" spans="1:15" ht="15.75" customHeight="1" x14ac:dyDescent="0.25">
      <c r="A555" s="9">
        <v>553</v>
      </c>
      <c r="B555" s="12" t="s">
        <v>525</v>
      </c>
      <c r="C555" s="178">
        <v>98</v>
      </c>
      <c r="D555" s="179">
        <v>14</v>
      </c>
      <c r="E555" s="6" t="s">
        <v>129</v>
      </c>
      <c r="F555" s="6">
        <v>2025</v>
      </c>
      <c r="G555" s="6"/>
      <c r="H555" s="6" t="s">
        <v>217</v>
      </c>
      <c r="I555" s="9" t="s">
        <v>180</v>
      </c>
      <c r="J555" s="7" t="s">
        <v>237</v>
      </c>
      <c r="K555" s="7" t="s">
        <v>244</v>
      </c>
      <c r="L555" s="6" t="s">
        <v>181</v>
      </c>
      <c r="M555" s="58">
        <v>1000</v>
      </c>
      <c r="N555" s="44"/>
      <c r="O555" s="52">
        <f>Table_132[[#This Row],[Crédito]]-Table_132[[#This Row],[Débito]]+O554</f>
        <v>271.89</v>
      </c>
    </row>
    <row r="556" spans="1:15" ht="15.75" customHeight="1" x14ac:dyDescent="0.25">
      <c r="A556" s="9">
        <v>554</v>
      </c>
      <c r="B556" s="12" t="s">
        <v>522</v>
      </c>
      <c r="C556" s="178">
        <v>9903</v>
      </c>
      <c r="D556" s="179">
        <v>14</v>
      </c>
      <c r="E556" s="6" t="s">
        <v>129</v>
      </c>
      <c r="F556" s="6">
        <v>2025</v>
      </c>
      <c r="G556" s="6"/>
      <c r="H556" s="6" t="s">
        <v>213</v>
      </c>
      <c r="I556" s="9" t="s">
        <v>16</v>
      </c>
      <c r="J556" s="7" t="s">
        <v>207</v>
      </c>
      <c r="K556" s="7" t="s">
        <v>245</v>
      </c>
      <c r="L556" s="7" t="s">
        <v>162</v>
      </c>
      <c r="M556" s="58"/>
      <c r="N556" s="44">
        <v>271.89</v>
      </c>
      <c r="O556" s="52">
        <f>Table_132[[#This Row],[Crédito]]-Table_132[[#This Row],[Débito]]+O555</f>
        <v>0</v>
      </c>
    </row>
    <row r="557" spans="1:15" ht="15.75" customHeight="1" x14ac:dyDescent="0.25">
      <c r="A557" s="9">
        <v>555</v>
      </c>
      <c r="B557" s="12" t="s">
        <v>525</v>
      </c>
      <c r="C557" s="178">
        <v>900959182917</v>
      </c>
      <c r="D557" s="179">
        <v>17</v>
      </c>
      <c r="E557" s="6" t="s">
        <v>129</v>
      </c>
      <c r="F557" s="6">
        <v>2025</v>
      </c>
      <c r="G557" s="6"/>
      <c r="H557" s="6" t="s">
        <v>217</v>
      </c>
      <c r="I557" s="9" t="s">
        <v>180</v>
      </c>
      <c r="J557" s="7" t="s">
        <v>237</v>
      </c>
      <c r="K557" s="7" t="s">
        <v>244</v>
      </c>
      <c r="L557" s="6" t="s">
        <v>181</v>
      </c>
      <c r="M557" s="58">
        <v>47.84</v>
      </c>
      <c r="N557" s="44"/>
      <c r="O557" s="52">
        <f>Table_132[[#This Row],[Crédito]]-Table_132[[#This Row],[Débito]]+O556</f>
        <v>47.84</v>
      </c>
    </row>
    <row r="558" spans="1:15" ht="15.75" customHeight="1" x14ac:dyDescent="0.25">
      <c r="A558" s="9">
        <v>556</v>
      </c>
      <c r="B558" s="12" t="s">
        <v>522</v>
      </c>
      <c r="C558" s="178">
        <v>9903</v>
      </c>
      <c r="D558" s="179">
        <v>17</v>
      </c>
      <c r="E558" s="6" t="s">
        <v>129</v>
      </c>
      <c r="F558" s="6">
        <v>2025</v>
      </c>
      <c r="G558" s="6"/>
      <c r="H558" s="6" t="s">
        <v>213</v>
      </c>
      <c r="I558" s="9" t="s">
        <v>16</v>
      </c>
      <c r="J558" s="7" t="s">
        <v>207</v>
      </c>
      <c r="K558" s="7" t="s">
        <v>245</v>
      </c>
      <c r="L558" s="7" t="s">
        <v>162</v>
      </c>
      <c r="M558" s="58"/>
      <c r="N558" s="44">
        <v>47.84</v>
      </c>
      <c r="O558" s="52">
        <f>Table_132[[#This Row],[Crédito]]-Table_132[[#This Row],[Débito]]+O557</f>
        <v>0</v>
      </c>
    </row>
    <row r="559" spans="1:15" ht="15.75" customHeight="1" x14ac:dyDescent="0.25">
      <c r="A559" s="9">
        <v>557</v>
      </c>
      <c r="B559" s="12" t="s">
        <v>493</v>
      </c>
      <c r="C559" s="178">
        <v>553653000037196</v>
      </c>
      <c r="D559" s="179">
        <v>19</v>
      </c>
      <c r="E559" s="6" t="s">
        <v>129</v>
      </c>
      <c r="F559" s="6">
        <v>2025</v>
      </c>
      <c r="G559" s="6"/>
      <c r="H559" s="6" t="s">
        <v>214</v>
      </c>
      <c r="I559" s="225" t="s">
        <v>484</v>
      </c>
      <c r="J559" s="7" t="s">
        <v>205</v>
      </c>
      <c r="K559" s="17"/>
      <c r="L559" s="192" t="s">
        <v>485</v>
      </c>
      <c r="M559" s="58"/>
      <c r="N559" s="44">
        <v>226.8</v>
      </c>
      <c r="O559" s="52">
        <f>Table_132[[#This Row],[Crédito]]-Table_132[[#This Row],[Débito]]+O558</f>
        <v>-226.8</v>
      </c>
    </row>
    <row r="560" spans="1:15" ht="15.75" customHeight="1" x14ac:dyDescent="0.25">
      <c r="A560" s="9">
        <v>558</v>
      </c>
      <c r="B560" s="12" t="s">
        <v>523</v>
      </c>
      <c r="C560" s="178">
        <v>9903</v>
      </c>
      <c r="D560" s="179">
        <v>19</v>
      </c>
      <c r="E560" s="6" t="s">
        <v>129</v>
      </c>
      <c r="F560" s="6">
        <v>2025</v>
      </c>
      <c r="G560" s="6"/>
      <c r="H560" s="6" t="s">
        <v>217</v>
      </c>
      <c r="I560" s="9" t="s">
        <v>180</v>
      </c>
      <c r="J560" s="7" t="s">
        <v>237</v>
      </c>
      <c r="K560" s="7" t="s">
        <v>245</v>
      </c>
      <c r="L560" s="6" t="s">
        <v>181</v>
      </c>
      <c r="M560" s="58">
        <v>226.8</v>
      </c>
      <c r="N560" s="44"/>
      <c r="O560" s="52">
        <f>Table_132[[#This Row],[Crédito]]-Table_132[[#This Row],[Débito]]+O559</f>
        <v>0</v>
      </c>
    </row>
    <row r="561" spans="1:15" ht="15.75" customHeight="1" x14ac:dyDescent="0.25">
      <c r="A561" s="9">
        <v>559</v>
      </c>
      <c r="B561" s="12" t="s">
        <v>224</v>
      </c>
      <c r="C561" s="178">
        <v>554439000039504</v>
      </c>
      <c r="D561" s="179">
        <v>20</v>
      </c>
      <c r="E561" s="6" t="s">
        <v>129</v>
      </c>
      <c r="F561" s="6">
        <v>2025</v>
      </c>
      <c r="G561" s="6"/>
      <c r="H561" s="6" t="s">
        <v>208</v>
      </c>
      <c r="I561" s="9" t="s">
        <v>226</v>
      </c>
      <c r="J561" s="195" t="s">
        <v>496</v>
      </c>
      <c r="K561" s="17"/>
      <c r="L561" s="7" t="s">
        <v>216</v>
      </c>
      <c r="M561" s="58"/>
      <c r="N561" s="44">
        <v>330</v>
      </c>
      <c r="O561" s="52">
        <f>Table_132[[#This Row],[Crédito]]-Table_132[[#This Row],[Débito]]+O560</f>
        <v>-330</v>
      </c>
    </row>
    <row r="562" spans="1:15" ht="15.75" customHeight="1" x14ac:dyDescent="0.25">
      <c r="A562" s="9">
        <v>560</v>
      </c>
      <c r="B562" s="12" t="s">
        <v>224</v>
      </c>
      <c r="C562" s="178">
        <v>554439000039504</v>
      </c>
      <c r="D562" s="179">
        <v>20</v>
      </c>
      <c r="E562" s="6" t="s">
        <v>129</v>
      </c>
      <c r="F562" s="6">
        <v>2025</v>
      </c>
      <c r="G562" s="6"/>
      <c r="H562" s="6" t="s">
        <v>208</v>
      </c>
      <c r="I562" s="9" t="s">
        <v>226</v>
      </c>
      <c r="J562" s="195" t="s">
        <v>497</v>
      </c>
      <c r="K562" s="17"/>
      <c r="L562" s="7" t="s">
        <v>216</v>
      </c>
      <c r="M562" s="58"/>
      <c r="N562" s="44">
        <v>600</v>
      </c>
      <c r="O562" s="52">
        <f>O561-Table_132[[#This Row],[Débito]]</f>
        <v>-930</v>
      </c>
    </row>
    <row r="563" spans="1:15" ht="15.75" customHeight="1" x14ac:dyDescent="0.25">
      <c r="A563" s="9">
        <v>561</v>
      </c>
      <c r="B563" s="12" t="s">
        <v>523</v>
      </c>
      <c r="C563" s="178">
        <v>9903</v>
      </c>
      <c r="D563" s="179">
        <v>20</v>
      </c>
      <c r="E563" s="6" t="s">
        <v>129</v>
      </c>
      <c r="F563" s="6">
        <v>2025</v>
      </c>
      <c r="G563" s="6"/>
      <c r="H563" s="6" t="s">
        <v>217</v>
      </c>
      <c r="I563" s="9" t="s">
        <v>180</v>
      </c>
      <c r="J563" s="7" t="s">
        <v>237</v>
      </c>
      <c r="K563" s="7" t="s">
        <v>245</v>
      </c>
      <c r="L563" s="6" t="s">
        <v>181</v>
      </c>
      <c r="M563" s="58">
        <v>92.94</v>
      </c>
      <c r="N563" s="44"/>
      <c r="O563" s="52">
        <f>O562+Table_132[[#This Row],[Crédito]]-N563</f>
        <v>-837.06</v>
      </c>
    </row>
    <row r="564" spans="1:15" ht="15.75" customHeight="1" x14ac:dyDescent="0.25">
      <c r="A564" s="9">
        <v>562</v>
      </c>
      <c r="B564" s="12" t="s">
        <v>525</v>
      </c>
      <c r="C564" s="178">
        <v>98</v>
      </c>
      <c r="D564" s="179">
        <v>20</v>
      </c>
      <c r="E564" s="6" t="s">
        <v>129</v>
      </c>
      <c r="F564" s="6">
        <v>2025</v>
      </c>
      <c r="G564" s="6"/>
      <c r="H564" s="6" t="s">
        <v>217</v>
      </c>
      <c r="I564" s="9" t="s">
        <v>180</v>
      </c>
      <c r="J564" s="7" t="s">
        <v>237</v>
      </c>
      <c r="K564" s="7" t="s">
        <v>244</v>
      </c>
      <c r="L564" s="6" t="s">
        <v>181</v>
      </c>
      <c r="M564" s="58">
        <v>1000</v>
      </c>
      <c r="N564" s="44"/>
      <c r="O564" s="52">
        <f>Table_132[[#This Row],[Crédito]]-Table_132[[#This Row],[Débito]]+O563</f>
        <v>162.94000000000005</v>
      </c>
    </row>
    <row r="565" spans="1:15" ht="15.75" customHeight="1" x14ac:dyDescent="0.25">
      <c r="A565" s="9">
        <v>563</v>
      </c>
      <c r="B565" s="12" t="s">
        <v>522</v>
      </c>
      <c r="C565" s="178">
        <v>9903</v>
      </c>
      <c r="D565" s="179">
        <v>20</v>
      </c>
      <c r="E565" s="6" t="s">
        <v>129</v>
      </c>
      <c r="F565" s="6">
        <v>2025</v>
      </c>
      <c r="G565" s="6"/>
      <c r="H565" s="6" t="s">
        <v>213</v>
      </c>
      <c r="I565" s="9" t="s">
        <v>16</v>
      </c>
      <c r="J565" s="7" t="s">
        <v>207</v>
      </c>
      <c r="K565" s="7" t="s">
        <v>245</v>
      </c>
      <c r="L565" s="7" t="s">
        <v>162</v>
      </c>
      <c r="M565" s="58"/>
      <c r="N565" s="44">
        <v>162.94</v>
      </c>
      <c r="O565" s="52">
        <f>Table_132[[#This Row],[Crédito]]-Table_132[[#This Row],[Débito]]+O564</f>
        <v>0</v>
      </c>
    </row>
    <row r="566" spans="1:15" ht="15.75" customHeight="1" x14ac:dyDescent="0.25">
      <c r="A566" s="9">
        <v>564</v>
      </c>
      <c r="B566" s="12" t="s">
        <v>525</v>
      </c>
      <c r="C566" s="178">
        <v>900959182917</v>
      </c>
      <c r="D566" s="179">
        <v>21</v>
      </c>
      <c r="E566" s="6" t="s">
        <v>129</v>
      </c>
      <c r="F566" s="6">
        <v>2025</v>
      </c>
      <c r="G566" s="6"/>
      <c r="H566" s="6" t="s">
        <v>217</v>
      </c>
      <c r="I566" s="9" t="s">
        <v>180</v>
      </c>
      <c r="J566" s="7" t="s">
        <v>237</v>
      </c>
      <c r="K566" s="7" t="s">
        <v>244</v>
      </c>
      <c r="L566" s="6" t="s">
        <v>181</v>
      </c>
      <c r="M566" s="58">
        <v>49.4</v>
      </c>
      <c r="N566" s="44"/>
      <c r="O566" s="52">
        <f>Table_132[[#This Row],[Crédito]]-Table_132[[#This Row],[Débito]]+O565</f>
        <v>49.4</v>
      </c>
    </row>
    <row r="567" spans="1:15" ht="15.75" customHeight="1" x14ac:dyDescent="0.25">
      <c r="A567" s="9">
        <v>565</v>
      </c>
      <c r="B567" s="12" t="s">
        <v>493</v>
      </c>
      <c r="C567" s="178">
        <v>22101</v>
      </c>
      <c r="D567" s="179">
        <v>21</v>
      </c>
      <c r="E567" s="6" t="s">
        <v>129</v>
      </c>
      <c r="F567" s="6">
        <v>2025</v>
      </c>
      <c r="G567" s="6"/>
      <c r="H567" s="6" t="s">
        <v>248</v>
      </c>
      <c r="I567" s="221" t="s">
        <v>477</v>
      </c>
      <c r="J567" s="7" t="s">
        <v>205</v>
      </c>
      <c r="K567" s="17"/>
      <c r="L567" s="6" t="s">
        <v>491</v>
      </c>
      <c r="M567" s="58"/>
      <c r="N567" s="44">
        <v>720</v>
      </c>
      <c r="O567" s="52">
        <f>Table_132[[#This Row],[Crédito]]-Table_132[[#This Row],[Débito]]+O566</f>
        <v>-670.6</v>
      </c>
    </row>
    <row r="568" spans="1:15" ht="15.75" customHeight="1" x14ac:dyDescent="0.25">
      <c r="A568" s="9">
        <v>566</v>
      </c>
      <c r="B568" s="12" t="s">
        <v>523</v>
      </c>
      <c r="C568" s="178">
        <v>9903</v>
      </c>
      <c r="D568" s="179">
        <v>21</v>
      </c>
      <c r="E568" s="6" t="s">
        <v>129</v>
      </c>
      <c r="F568" s="6">
        <v>2025</v>
      </c>
      <c r="G568" s="6"/>
      <c r="H568" s="6" t="s">
        <v>217</v>
      </c>
      <c r="I568" s="9" t="s">
        <v>180</v>
      </c>
      <c r="J568" s="7" t="s">
        <v>237</v>
      </c>
      <c r="K568" s="7" t="s">
        <v>245</v>
      </c>
      <c r="L568" s="6" t="s">
        <v>181</v>
      </c>
      <c r="M568" s="58">
        <v>162.94</v>
      </c>
      <c r="N568" s="44"/>
      <c r="O568" s="52">
        <f>Table_132[[#This Row],[Crédito]]-Table_132[[#This Row],[Débito]]+O567</f>
        <v>-507.66</v>
      </c>
    </row>
    <row r="569" spans="1:15" ht="15.75" customHeight="1" x14ac:dyDescent="0.25">
      <c r="A569" s="9">
        <v>567</v>
      </c>
      <c r="B569" s="12" t="s">
        <v>525</v>
      </c>
      <c r="C569" s="178">
        <v>98</v>
      </c>
      <c r="D569" s="179">
        <v>21</v>
      </c>
      <c r="E569" s="6" t="s">
        <v>129</v>
      </c>
      <c r="F569" s="6">
        <v>2025</v>
      </c>
      <c r="G569" s="6"/>
      <c r="H569" s="6" t="s">
        <v>217</v>
      </c>
      <c r="I569" s="9" t="s">
        <v>180</v>
      </c>
      <c r="J569" s="7" t="s">
        <v>237</v>
      </c>
      <c r="K569" s="7" t="s">
        <v>244</v>
      </c>
      <c r="L569" s="6" t="s">
        <v>181</v>
      </c>
      <c r="M569" s="58">
        <v>1000</v>
      </c>
      <c r="N569" s="44"/>
      <c r="O569" s="52">
        <f>Table_132[[#This Row],[Crédito]]-Table_132[[#This Row],[Débito]]+O568</f>
        <v>492.34</v>
      </c>
    </row>
    <row r="570" spans="1:15" ht="15.75" customHeight="1" x14ac:dyDescent="0.25">
      <c r="A570" s="9">
        <v>568</v>
      </c>
      <c r="B570" s="12" t="s">
        <v>522</v>
      </c>
      <c r="C570" s="178">
        <v>9903</v>
      </c>
      <c r="D570" s="179">
        <v>21</v>
      </c>
      <c r="E570" s="6" t="s">
        <v>129</v>
      </c>
      <c r="F570" s="6">
        <v>2025</v>
      </c>
      <c r="G570" s="6"/>
      <c r="H570" s="6" t="s">
        <v>213</v>
      </c>
      <c r="I570" s="9" t="s">
        <v>16</v>
      </c>
      <c r="J570" s="7" t="s">
        <v>207</v>
      </c>
      <c r="K570" s="7" t="s">
        <v>245</v>
      </c>
      <c r="L570" s="7" t="s">
        <v>162</v>
      </c>
      <c r="M570" s="58"/>
      <c r="N570" s="44">
        <v>492.34</v>
      </c>
      <c r="O570" s="52">
        <f>Table_132[[#This Row],[Crédito]]-Table_132[[#This Row],[Débito]]+O569</f>
        <v>0</v>
      </c>
    </row>
    <row r="571" spans="1:15" ht="15.75" customHeight="1" x14ac:dyDescent="0.25">
      <c r="A571" s="9">
        <v>569</v>
      </c>
      <c r="B571" s="12" t="s">
        <v>525</v>
      </c>
      <c r="C571" s="178">
        <v>900959182917</v>
      </c>
      <c r="D571" s="179">
        <v>24</v>
      </c>
      <c r="E571" s="6" t="s">
        <v>129</v>
      </c>
      <c r="F571" s="6">
        <v>2025</v>
      </c>
      <c r="G571" s="6"/>
      <c r="H571" s="6" t="s">
        <v>217</v>
      </c>
      <c r="I571" s="9" t="s">
        <v>180</v>
      </c>
      <c r="J571" s="7" t="s">
        <v>237</v>
      </c>
      <c r="K571" s="7" t="s">
        <v>244</v>
      </c>
      <c r="L571" s="6" t="s">
        <v>181</v>
      </c>
      <c r="M571" s="58">
        <v>49.78</v>
      </c>
      <c r="N571" s="44"/>
      <c r="O571" s="52">
        <f>Table_132[[#This Row],[Crédito]]-Table_132[[#This Row],[Débito]]+O570</f>
        <v>49.78</v>
      </c>
    </row>
    <row r="572" spans="1:15" ht="15.75" customHeight="1" x14ac:dyDescent="0.25">
      <c r="A572" s="9">
        <v>570</v>
      </c>
      <c r="B572" s="12" t="s">
        <v>522</v>
      </c>
      <c r="C572" s="178">
        <v>9903</v>
      </c>
      <c r="D572" s="179">
        <v>24</v>
      </c>
      <c r="E572" s="6" t="s">
        <v>129</v>
      </c>
      <c r="F572" s="6">
        <v>2025</v>
      </c>
      <c r="G572" s="6"/>
      <c r="H572" s="6" t="s">
        <v>213</v>
      </c>
      <c r="I572" s="9" t="s">
        <v>16</v>
      </c>
      <c r="J572" s="7" t="s">
        <v>207</v>
      </c>
      <c r="K572" s="7" t="s">
        <v>245</v>
      </c>
      <c r="L572" s="7" t="s">
        <v>162</v>
      </c>
      <c r="M572" s="58"/>
      <c r="N572" s="44">
        <v>49.78</v>
      </c>
      <c r="O572" s="52">
        <f>Table_132[[#This Row],[Crédito]]-Table_132[[#This Row],[Débito]]+O571</f>
        <v>0</v>
      </c>
    </row>
    <row r="573" spans="1:15" ht="15.75" customHeight="1" x14ac:dyDescent="0.25">
      <c r="A573" s="9">
        <v>571</v>
      </c>
      <c r="B573" s="12" t="s">
        <v>492</v>
      </c>
      <c r="C573" s="178">
        <v>553653000030553</v>
      </c>
      <c r="D573" s="179">
        <v>26</v>
      </c>
      <c r="E573" s="6" t="s">
        <v>129</v>
      </c>
      <c r="F573" s="6">
        <v>2025</v>
      </c>
      <c r="G573" s="6"/>
      <c r="H573" s="6" t="s">
        <v>214</v>
      </c>
      <c r="I573" s="9" t="s">
        <v>316</v>
      </c>
      <c r="J573" s="7" t="s">
        <v>327</v>
      </c>
      <c r="K573" s="17"/>
      <c r="L573" s="6" t="s">
        <v>334</v>
      </c>
      <c r="M573" s="58"/>
      <c r="N573" s="44">
        <v>1335</v>
      </c>
      <c r="O573" s="52">
        <f>Table_132[[#This Row],[Crédito]]-Table_132[[#This Row],[Débito]]+O572</f>
        <v>-1335</v>
      </c>
    </row>
    <row r="574" spans="1:15" ht="15.75" customHeight="1" x14ac:dyDescent="0.25">
      <c r="A574" s="9">
        <v>572</v>
      </c>
      <c r="B574" s="12" t="s">
        <v>492</v>
      </c>
      <c r="C574" s="178">
        <v>553653000032720</v>
      </c>
      <c r="D574" s="179">
        <v>26</v>
      </c>
      <c r="E574" s="6" t="s">
        <v>129</v>
      </c>
      <c r="F574" s="6">
        <v>2025</v>
      </c>
      <c r="G574" s="6"/>
      <c r="H574" s="6" t="s">
        <v>214</v>
      </c>
      <c r="I574" s="9" t="s">
        <v>311</v>
      </c>
      <c r="J574" s="7" t="s">
        <v>327</v>
      </c>
      <c r="K574" s="17"/>
      <c r="L574" s="6" t="s">
        <v>192</v>
      </c>
      <c r="M574" s="58"/>
      <c r="N574" s="44">
        <v>1033.2</v>
      </c>
      <c r="O574" s="52">
        <f>Table_132[[#This Row],[Crédito]]-Table_132[[#This Row],[Débito]]+O573</f>
        <v>-2368.1999999999998</v>
      </c>
    </row>
    <row r="575" spans="1:15" ht="15.75" customHeight="1" x14ac:dyDescent="0.25">
      <c r="A575" s="9">
        <v>573</v>
      </c>
      <c r="B575" s="12" t="s">
        <v>492</v>
      </c>
      <c r="C575" s="178">
        <v>554732000141920</v>
      </c>
      <c r="D575" s="179">
        <v>26</v>
      </c>
      <c r="E575" s="6" t="s">
        <v>129</v>
      </c>
      <c r="F575" s="6">
        <v>2025</v>
      </c>
      <c r="G575" s="6"/>
      <c r="H575" s="6" t="s">
        <v>214</v>
      </c>
      <c r="I575" s="9" t="s">
        <v>486</v>
      </c>
      <c r="J575" s="7" t="s">
        <v>327</v>
      </c>
      <c r="K575" s="17"/>
      <c r="L575" s="6" t="s">
        <v>172</v>
      </c>
      <c r="M575" s="58"/>
      <c r="N575" s="44">
        <v>1356.45</v>
      </c>
      <c r="O575" s="52">
        <f>Table_132[[#This Row],[Crédito]]-Table_132[[#This Row],[Débito]]+O574</f>
        <v>-3724.6499999999996</v>
      </c>
    </row>
    <row r="576" spans="1:15" ht="15.75" customHeight="1" x14ac:dyDescent="0.25">
      <c r="A576" s="9">
        <v>574</v>
      </c>
      <c r="B576" s="12" t="s">
        <v>492</v>
      </c>
      <c r="C576" s="178">
        <v>555110000023966</v>
      </c>
      <c r="D576" s="179">
        <v>26</v>
      </c>
      <c r="E576" s="6" t="s">
        <v>129</v>
      </c>
      <c r="F576" s="6">
        <v>2025</v>
      </c>
      <c r="G576" s="6"/>
      <c r="H576" s="6" t="s">
        <v>214</v>
      </c>
      <c r="I576" s="9" t="s">
        <v>190</v>
      </c>
      <c r="J576" s="7" t="s">
        <v>327</v>
      </c>
      <c r="K576" s="17"/>
      <c r="L576" s="6" t="s">
        <v>191</v>
      </c>
      <c r="M576" s="58"/>
      <c r="N576" s="44">
        <v>1258.95</v>
      </c>
      <c r="O576" s="52">
        <f>Table_132[[#This Row],[Crédito]]-Table_132[[#This Row],[Débito]]+O575</f>
        <v>-4983.5999999999995</v>
      </c>
    </row>
    <row r="577" spans="1:15" ht="15.75" customHeight="1" x14ac:dyDescent="0.25">
      <c r="A577" s="9">
        <v>575</v>
      </c>
      <c r="B577" s="12" t="s">
        <v>523</v>
      </c>
      <c r="C577" s="178">
        <v>9903</v>
      </c>
      <c r="D577" s="179">
        <v>26</v>
      </c>
      <c r="E577" s="6" t="s">
        <v>129</v>
      </c>
      <c r="F577" s="6">
        <v>2025</v>
      </c>
      <c r="G577" s="6"/>
      <c r="H577" s="6" t="s">
        <v>217</v>
      </c>
      <c r="I577" s="9" t="s">
        <v>180</v>
      </c>
      <c r="J577" s="7" t="s">
        <v>237</v>
      </c>
      <c r="K577" s="7" t="s">
        <v>245</v>
      </c>
      <c r="L577" s="6" t="s">
        <v>181</v>
      </c>
      <c r="M577" s="58">
        <v>542.14</v>
      </c>
      <c r="N577" s="44"/>
      <c r="O577" s="52">
        <f>Table_132[[#This Row],[Crédito]]-Table_132[[#This Row],[Débito]]+O576</f>
        <v>-4441.4599999999991</v>
      </c>
    </row>
    <row r="578" spans="1:15" ht="15.75" customHeight="1" x14ac:dyDescent="0.25">
      <c r="A578" s="9">
        <v>576</v>
      </c>
      <c r="B578" s="12" t="s">
        <v>525</v>
      </c>
      <c r="C578" s="178">
        <v>98</v>
      </c>
      <c r="D578" s="179">
        <v>26</v>
      </c>
      <c r="E578" s="6" t="s">
        <v>129</v>
      </c>
      <c r="F578" s="6">
        <v>2025</v>
      </c>
      <c r="G578" s="6"/>
      <c r="H578" s="6" t="s">
        <v>217</v>
      </c>
      <c r="I578" s="9" t="s">
        <v>180</v>
      </c>
      <c r="J578" s="7" t="s">
        <v>237</v>
      </c>
      <c r="K578" s="7" t="s">
        <v>244</v>
      </c>
      <c r="L578" s="6" t="s">
        <v>181</v>
      </c>
      <c r="M578" s="58">
        <v>4500</v>
      </c>
      <c r="N578" s="44"/>
      <c r="O578" s="52">
        <f>Table_132[[#This Row],[Crédito]]-Table_132[[#This Row],[Débito]]+O577</f>
        <v>58.540000000000873</v>
      </c>
    </row>
    <row r="579" spans="1:15" ht="15.75" customHeight="1" x14ac:dyDescent="0.25">
      <c r="A579" s="9">
        <v>577</v>
      </c>
      <c r="B579" s="12" t="s">
        <v>522</v>
      </c>
      <c r="C579" s="178">
        <v>9903</v>
      </c>
      <c r="D579" s="179">
        <v>26</v>
      </c>
      <c r="E579" s="6" t="s">
        <v>129</v>
      </c>
      <c r="F579" s="6">
        <v>2025</v>
      </c>
      <c r="G579" s="6"/>
      <c r="H579" s="6" t="s">
        <v>213</v>
      </c>
      <c r="I579" s="9" t="s">
        <v>16</v>
      </c>
      <c r="J579" s="7" t="s">
        <v>207</v>
      </c>
      <c r="K579" s="7" t="s">
        <v>245</v>
      </c>
      <c r="L579" s="7" t="s">
        <v>162</v>
      </c>
      <c r="M579" s="58"/>
      <c r="N579" s="44">
        <v>58.54</v>
      </c>
      <c r="O579" s="52">
        <f>Table_132[[#This Row],[Crédito]]-Table_132[[#This Row],[Débito]]+O578</f>
        <v>8.7396756498492323E-13</v>
      </c>
    </row>
    <row r="580" spans="1:15" ht="15.75" customHeight="1" x14ac:dyDescent="0.25">
      <c r="A580" s="9">
        <v>578</v>
      </c>
      <c r="B580" s="12" t="s">
        <v>525</v>
      </c>
      <c r="C580" s="178">
        <v>900959182917</v>
      </c>
      <c r="D580" s="179">
        <v>27</v>
      </c>
      <c r="E580" s="6" t="s">
        <v>129</v>
      </c>
      <c r="F580" s="6">
        <v>2025</v>
      </c>
      <c r="G580" s="6"/>
      <c r="H580" s="6" t="s">
        <v>217</v>
      </c>
      <c r="I580" s="9" t="s">
        <v>180</v>
      </c>
      <c r="J580" s="7" t="s">
        <v>237</v>
      </c>
      <c r="K580" s="7" t="s">
        <v>244</v>
      </c>
      <c r="L580" s="6" t="s">
        <v>181</v>
      </c>
      <c r="M580" s="58">
        <v>50.96</v>
      </c>
      <c r="N580" s="44"/>
      <c r="O580" s="52">
        <f>Table_132[[#This Row],[Crédito]]-Table_132[[#This Row],[Débito]]+O579</f>
        <v>50.960000000000875</v>
      </c>
    </row>
    <row r="581" spans="1:15" ht="15.75" customHeight="1" x14ac:dyDescent="0.25">
      <c r="A581" s="9">
        <v>579</v>
      </c>
      <c r="B581" s="12" t="s">
        <v>525</v>
      </c>
      <c r="C581" s="178">
        <v>2200981077243</v>
      </c>
      <c r="D581" s="179">
        <v>27</v>
      </c>
      <c r="E581" s="6" t="s">
        <v>129</v>
      </c>
      <c r="F581" s="6">
        <v>2025</v>
      </c>
      <c r="G581" s="6"/>
      <c r="H581" s="6" t="s">
        <v>217</v>
      </c>
      <c r="I581" s="9" t="s">
        <v>180</v>
      </c>
      <c r="J581" s="7" t="s">
        <v>237</v>
      </c>
      <c r="K581" s="7" t="s">
        <v>244</v>
      </c>
      <c r="L581" s="6" t="s">
        <v>181</v>
      </c>
      <c r="M581" s="58">
        <v>115.29</v>
      </c>
      <c r="N581" s="44"/>
      <c r="O581" s="52">
        <f>Table_132[[#This Row],[Crédito]]-Table_132[[#This Row],[Débito]]+O580</f>
        <v>166.25000000000088</v>
      </c>
    </row>
    <row r="582" spans="1:15" ht="15.75" customHeight="1" x14ac:dyDescent="0.25">
      <c r="A582" s="9">
        <v>580</v>
      </c>
      <c r="B582" s="12" t="s">
        <v>492</v>
      </c>
      <c r="C582" s="178">
        <v>551218000018656</v>
      </c>
      <c r="D582" s="179">
        <v>27</v>
      </c>
      <c r="E582" s="6" t="s">
        <v>129</v>
      </c>
      <c r="F582" s="6">
        <v>2025</v>
      </c>
      <c r="G582" s="6"/>
      <c r="H582" s="6" t="s">
        <v>214</v>
      </c>
      <c r="I582" s="9" t="s">
        <v>259</v>
      </c>
      <c r="J582" s="7" t="s">
        <v>327</v>
      </c>
      <c r="K582" s="17"/>
      <c r="L582" s="6" t="s">
        <v>195</v>
      </c>
      <c r="M582" s="58"/>
      <c r="N582" s="44">
        <v>613.20000000000005</v>
      </c>
      <c r="O582" s="52">
        <f>Table_132[[#This Row],[Crédito]]-Table_132[[#This Row],[Débito]]+O581</f>
        <v>-446.94999999999914</v>
      </c>
    </row>
    <row r="583" spans="1:15" ht="15.75" customHeight="1" x14ac:dyDescent="0.25">
      <c r="A583" s="9">
        <v>581</v>
      </c>
      <c r="B583" s="12" t="s">
        <v>224</v>
      </c>
      <c r="C583" s="178">
        <v>554439000039504</v>
      </c>
      <c r="D583" s="179">
        <v>27</v>
      </c>
      <c r="E583" s="6" t="s">
        <v>129</v>
      </c>
      <c r="F583" s="6">
        <v>2025</v>
      </c>
      <c r="G583" s="6"/>
      <c r="H583" s="6" t="s">
        <v>208</v>
      </c>
      <c r="I583" s="9" t="s">
        <v>226</v>
      </c>
      <c r="J583" s="195" t="s">
        <v>490</v>
      </c>
      <c r="K583" s="195" t="s">
        <v>495</v>
      </c>
      <c r="L583" s="7" t="s">
        <v>216</v>
      </c>
      <c r="M583" s="58"/>
      <c r="N583" s="44">
        <v>1772</v>
      </c>
      <c r="O583" s="52">
        <f>Table_132[[#This Row],[Crédito]]-Table_132[[#This Row],[Débito]]+O582</f>
        <v>-2218.9499999999989</v>
      </c>
    </row>
    <row r="584" spans="1:15" ht="15.75" customHeight="1" x14ac:dyDescent="0.25">
      <c r="A584" s="9">
        <v>582</v>
      </c>
      <c r="B584" s="12" t="s">
        <v>224</v>
      </c>
      <c r="C584" s="178">
        <v>554439000039504</v>
      </c>
      <c r="D584" s="179">
        <v>27</v>
      </c>
      <c r="E584" s="6" t="s">
        <v>129</v>
      </c>
      <c r="F584" s="6">
        <v>2025</v>
      </c>
      <c r="G584" s="6"/>
      <c r="H584" s="6" t="s">
        <v>208</v>
      </c>
      <c r="I584" s="9" t="s">
        <v>226</v>
      </c>
      <c r="J584" s="195" t="s">
        <v>499</v>
      </c>
      <c r="K584" s="195" t="s">
        <v>495</v>
      </c>
      <c r="L584" s="7" t="s">
        <v>216</v>
      </c>
      <c r="M584" s="58"/>
      <c r="N584" s="44">
        <v>379.05</v>
      </c>
      <c r="O584" s="52">
        <f>Table_132[[#This Row],[Crédito]]-Table_132[[#This Row],[Débito]]+O583</f>
        <v>-2597.9999999999991</v>
      </c>
    </row>
    <row r="585" spans="1:15" ht="15.75" customHeight="1" x14ac:dyDescent="0.25">
      <c r="A585" s="9">
        <v>583</v>
      </c>
      <c r="B585" s="12" t="s">
        <v>224</v>
      </c>
      <c r="C585" s="178">
        <v>554439000039504</v>
      </c>
      <c r="D585" s="179">
        <v>27</v>
      </c>
      <c r="E585" s="6" t="s">
        <v>129</v>
      </c>
      <c r="F585" s="6">
        <v>2025</v>
      </c>
      <c r="G585" s="6"/>
      <c r="H585" s="6" t="s">
        <v>208</v>
      </c>
      <c r="I585" s="9" t="s">
        <v>226</v>
      </c>
      <c r="J585" s="195" t="s">
        <v>489</v>
      </c>
      <c r="K585" s="195" t="s">
        <v>495</v>
      </c>
      <c r="L585" s="7" t="s">
        <v>216</v>
      </c>
      <c r="M585" s="58"/>
      <c r="N585" s="44">
        <v>974.6</v>
      </c>
      <c r="O585" s="52">
        <f>Table_132[[#This Row],[Crédito]]-Table_132[[#This Row],[Débito]]+O584</f>
        <v>-3572.599999999999</v>
      </c>
    </row>
    <row r="586" spans="1:15" ht="15.75" customHeight="1" x14ac:dyDescent="0.25">
      <c r="A586" s="9">
        <v>584</v>
      </c>
      <c r="B586" s="12" t="s">
        <v>234</v>
      </c>
      <c r="C586" s="178">
        <v>554439000039504</v>
      </c>
      <c r="D586" s="179">
        <v>27</v>
      </c>
      <c r="E586" s="6" t="s">
        <v>129</v>
      </c>
      <c r="F586" s="6">
        <v>2025</v>
      </c>
      <c r="G586" s="6"/>
      <c r="H586" s="6" t="s">
        <v>214</v>
      </c>
      <c r="I586" s="9" t="s">
        <v>180</v>
      </c>
      <c r="J586" s="7" t="s">
        <v>237</v>
      </c>
      <c r="K586" s="7" t="s">
        <v>498</v>
      </c>
      <c r="L586" s="6" t="s">
        <v>181</v>
      </c>
      <c r="M586" s="58"/>
      <c r="N586" s="44">
        <v>1233.5899999999999</v>
      </c>
      <c r="O586" s="52">
        <f>Table_132[[#This Row],[Crédito]]-Table_132[[#This Row],[Débito]]+O585</f>
        <v>-4806.1899999999987</v>
      </c>
    </row>
    <row r="587" spans="1:15" ht="15.75" customHeight="1" x14ac:dyDescent="0.25">
      <c r="A587" s="9">
        <v>585</v>
      </c>
      <c r="B587" s="12" t="s">
        <v>492</v>
      </c>
      <c r="C587" s="178">
        <v>554732000008888</v>
      </c>
      <c r="D587" s="179">
        <v>27</v>
      </c>
      <c r="E587" s="6" t="s">
        <v>129</v>
      </c>
      <c r="F587" s="6">
        <v>2025</v>
      </c>
      <c r="G587" s="6"/>
      <c r="H587" s="6" t="s">
        <v>214</v>
      </c>
      <c r="I587" s="237" t="s">
        <v>488</v>
      </c>
      <c r="J587" s="7" t="s">
        <v>327</v>
      </c>
      <c r="K587" s="17"/>
      <c r="L587" s="7" t="s">
        <v>174</v>
      </c>
      <c r="M587" s="58"/>
      <c r="N587" s="44">
        <v>1335</v>
      </c>
      <c r="O587" s="52">
        <f>Table_132[[#This Row],[Crédito]]-Table_132[[#This Row],[Débito]]+O586</f>
        <v>-6141.1899999999987</v>
      </c>
    </row>
    <row r="588" spans="1:15" ht="15.75" customHeight="1" x14ac:dyDescent="0.25">
      <c r="A588" s="9">
        <v>586</v>
      </c>
      <c r="B588" s="12" t="s">
        <v>224</v>
      </c>
      <c r="C588" s="178">
        <v>22701</v>
      </c>
      <c r="D588" s="179">
        <v>27</v>
      </c>
      <c r="E588" s="6" t="s">
        <v>129</v>
      </c>
      <c r="F588" s="6">
        <v>2025</v>
      </c>
      <c r="G588" s="6"/>
      <c r="H588" s="6" t="s">
        <v>215</v>
      </c>
      <c r="I588" s="9" t="s">
        <v>19</v>
      </c>
      <c r="J588" s="195" t="s">
        <v>487</v>
      </c>
      <c r="K588" s="7" t="s">
        <v>495</v>
      </c>
      <c r="L588" s="6" t="s">
        <v>170</v>
      </c>
      <c r="M588" s="58"/>
      <c r="N588" s="44">
        <v>195.5</v>
      </c>
      <c r="O588" s="52">
        <f>Table_132[[#This Row],[Crédito]]-Table_132[[#This Row],[Débito]]+O587</f>
        <v>-6336.6899999999987</v>
      </c>
    </row>
    <row r="589" spans="1:15" ht="15.75" customHeight="1" x14ac:dyDescent="0.25">
      <c r="A589" s="9">
        <v>587</v>
      </c>
      <c r="B589" s="12" t="s">
        <v>523</v>
      </c>
      <c r="C589" s="178">
        <v>9903</v>
      </c>
      <c r="D589" s="179">
        <v>27</v>
      </c>
      <c r="E589" s="6" t="s">
        <v>129</v>
      </c>
      <c r="F589" s="6">
        <v>2025</v>
      </c>
      <c r="G589" s="6"/>
      <c r="H589" s="6" t="s">
        <v>217</v>
      </c>
      <c r="I589" s="9" t="s">
        <v>180</v>
      </c>
      <c r="J589" s="7" t="s">
        <v>237</v>
      </c>
      <c r="K589" s="7" t="s">
        <v>245</v>
      </c>
      <c r="L589" s="6" t="s">
        <v>181</v>
      </c>
      <c r="M589" s="58">
        <v>58.54</v>
      </c>
      <c r="N589" s="44"/>
      <c r="O589" s="52">
        <f>Table_132[[#This Row],[Crédito]]-Table_132[[#This Row],[Débito]]+O588</f>
        <v>-6278.1499999999987</v>
      </c>
    </row>
    <row r="590" spans="1:15" ht="15.75" customHeight="1" x14ac:dyDescent="0.25">
      <c r="A590" s="9">
        <v>588</v>
      </c>
      <c r="B590" s="12" t="s">
        <v>525</v>
      </c>
      <c r="C590" s="178">
        <v>98</v>
      </c>
      <c r="D590" s="179">
        <v>27</v>
      </c>
      <c r="E590" s="6" t="s">
        <v>129</v>
      </c>
      <c r="F590" s="6">
        <v>2025</v>
      </c>
      <c r="G590" s="6"/>
      <c r="H590" s="6" t="s">
        <v>217</v>
      </c>
      <c r="I590" s="9" t="s">
        <v>180</v>
      </c>
      <c r="J590" s="7" t="s">
        <v>237</v>
      </c>
      <c r="K590" s="7" t="s">
        <v>244</v>
      </c>
      <c r="L590" s="6" t="s">
        <v>181</v>
      </c>
      <c r="M590" s="58">
        <v>6500</v>
      </c>
      <c r="N590" s="44"/>
      <c r="O590" s="52">
        <f>Table_132[[#This Row],[Crédito]]-Table_132[[#This Row],[Débito]]+O589</f>
        <v>221.85000000000127</v>
      </c>
    </row>
    <row r="591" spans="1:15" ht="15.75" customHeight="1" x14ac:dyDescent="0.25">
      <c r="A591" s="9">
        <v>589</v>
      </c>
      <c r="B591" s="12" t="s">
        <v>522</v>
      </c>
      <c r="C591" s="178">
        <v>9903</v>
      </c>
      <c r="D591" s="179">
        <v>27</v>
      </c>
      <c r="E591" s="6" t="s">
        <v>129</v>
      </c>
      <c r="F591" s="6">
        <v>2025</v>
      </c>
      <c r="G591" s="6"/>
      <c r="H591" s="6" t="s">
        <v>213</v>
      </c>
      <c r="I591" s="9" t="s">
        <v>16</v>
      </c>
      <c r="J591" s="7" t="s">
        <v>207</v>
      </c>
      <c r="K591" s="7" t="s">
        <v>245</v>
      </c>
      <c r="L591" s="7" t="s">
        <v>162</v>
      </c>
      <c r="M591" s="58"/>
      <c r="N591" s="44">
        <v>221.85</v>
      </c>
      <c r="O591" s="52">
        <f>Table_132[[#This Row],[Crédito]]-Table_132[[#This Row],[Débito]]+O590</f>
        <v>1.2789769243681803E-12</v>
      </c>
    </row>
    <row r="592" spans="1:15" ht="15.75" customHeight="1" x14ac:dyDescent="0.25">
      <c r="A592" s="9">
        <v>590</v>
      </c>
      <c r="B592" s="12" t="s">
        <v>523</v>
      </c>
      <c r="C592" s="178">
        <v>9903</v>
      </c>
      <c r="D592" s="179">
        <v>28</v>
      </c>
      <c r="E592" s="6" t="s">
        <v>129</v>
      </c>
      <c r="F592" s="6">
        <v>2025</v>
      </c>
      <c r="G592" s="6"/>
      <c r="H592" s="6" t="s">
        <v>217</v>
      </c>
      <c r="I592" s="9" t="s">
        <v>180</v>
      </c>
      <c r="J592" s="7" t="s">
        <v>237</v>
      </c>
      <c r="K592" s="7" t="s">
        <v>245</v>
      </c>
      <c r="L592" s="6" t="s">
        <v>181</v>
      </c>
      <c r="M592" s="58">
        <v>216.32</v>
      </c>
      <c r="N592" s="44"/>
      <c r="O592" s="52">
        <f>Table_132[[#This Row],[Crédito]]-Table_132[[#This Row],[Débito]]+O591</f>
        <v>216.32000000000127</v>
      </c>
    </row>
    <row r="593" spans="1:17" ht="15.75" customHeight="1" x14ac:dyDescent="0.25">
      <c r="A593" s="9">
        <v>591</v>
      </c>
      <c r="B593" s="12" t="s">
        <v>522</v>
      </c>
      <c r="C593" s="178">
        <v>9903</v>
      </c>
      <c r="D593" s="179">
        <v>28</v>
      </c>
      <c r="E593" s="6" t="s">
        <v>129</v>
      </c>
      <c r="F593" s="6">
        <v>2025</v>
      </c>
      <c r="G593" s="6"/>
      <c r="H593" s="6" t="s">
        <v>213</v>
      </c>
      <c r="I593" s="9" t="s">
        <v>16</v>
      </c>
      <c r="J593" s="7" t="s">
        <v>207</v>
      </c>
      <c r="K593" s="7" t="s">
        <v>245</v>
      </c>
      <c r="L593" s="7" t="s">
        <v>162</v>
      </c>
      <c r="M593" s="58"/>
      <c r="N593" s="44">
        <v>216.32</v>
      </c>
      <c r="O593" s="52">
        <f>Table_132[[#This Row],[Crédito]]-Table_132[[#This Row],[Débito]]+O592</f>
        <v>1.2789769243681803E-12</v>
      </c>
    </row>
    <row r="594" spans="1:17" ht="15.75" customHeight="1" x14ac:dyDescent="0.25">
      <c r="A594" s="236" t="s">
        <v>513</v>
      </c>
      <c r="B594" s="106" t="s">
        <v>223</v>
      </c>
      <c r="C594" s="297" t="s">
        <v>506</v>
      </c>
      <c r="D594" s="236" t="s">
        <v>508</v>
      </c>
      <c r="E594" s="11" t="s">
        <v>130</v>
      </c>
      <c r="F594" s="11" t="s">
        <v>507</v>
      </c>
      <c r="G594" s="11"/>
      <c r="H594" s="11" t="s">
        <v>213</v>
      </c>
      <c r="I594" s="236" t="s">
        <v>16</v>
      </c>
      <c r="J594" s="38" t="s">
        <v>207</v>
      </c>
      <c r="K594" s="278"/>
      <c r="L594" s="38" t="s">
        <v>162</v>
      </c>
      <c r="M594" s="279"/>
      <c r="N594" s="284" t="s">
        <v>509</v>
      </c>
      <c r="O594" s="161">
        <f>O593+Table_132[[#Totals],[Crédito]]-N594</f>
        <v>-75.399999999998727</v>
      </c>
    </row>
    <row r="595" spans="1:17" ht="15.75" customHeight="1" x14ac:dyDescent="0.25">
      <c r="A595" s="236">
        <v>593</v>
      </c>
      <c r="B595" s="314" t="s">
        <v>523</v>
      </c>
      <c r="C595" s="288">
        <v>9903</v>
      </c>
      <c r="D595" s="236">
        <v>7</v>
      </c>
      <c r="E595" s="289" t="s">
        <v>130</v>
      </c>
      <c r="F595" s="289" t="s">
        <v>507</v>
      </c>
      <c r="G595" s="71"/>
      <c r="H595" s="282" t="s">
        <v>217</v>
      </c>
      <c r="I595" s="280" t="s">
        <v>180</v>
      </c>
      <c r="J595" s="281" t="s">
        <v>237</v>
      </c>
      <c r="K595" s="281" t="s">
        <v>245</v>
      </c>
      <c r="L595" s="282" t="s">
        <v>181</v>
      </c>
      <c r="M595" s="287">
        <v>75.400000000000006</v>
      </c>
      <c r="N595" s="285"/>
      <c r="O595" s="161">
        <v>0</v>
      </c>
    </row>
    <row r="596" spans="1:17" ht="15.75" customHeight="1" x14ac:dyDescent="0.25">
      <c r="A596" s="236">
        <v>594</v>
      </c>
      <c r="B596" s="71" t="s">
        <v>510</v>
      </c>
      <c r="C596" s="290">
        <v>31201</v>
      </c>
      <c r="D596" s="236">
        <v>12</v>
      </c>
      <c r="E596" s="289" t="s">
        <v>130</v>
      </c>
      <c r="F596" s="289" t="s">
        <v>507</v>
      </c>
      <c r="G596" s="71"/>
      <c r="H596" s="236" t="s">
        <v>210</v>
      </c>
      <c r="I596" s="236" t="s">
        <v>511</v>
      </c>
      <c r="J596" s="292" t="s">
        <v>209</v>
      </c>
      <c r="K596" s="293"/>
      <c r="L596" s="70" t="s">
        <v>179</v>
      </c>
      <c r="M596" s="75"/>
      <c r="N596" s="285">
        <v>362.84</v>
      </c>
      <c r="O596" s="283">
        <v>-362.84</v>
      </c>
      <c r="Q596" s="153"/>
    </row>
    <row r="597" spans="1:17" ht="15.75" customHeight="1" x14ac:dyDescent="0.25">
      <c r="A597" s="236">
        <v>595</v>
      </c>
      <c r="B597" s="314" t="s">
        <v>523</v>
      </c>
      <c r="C597" s="290">
        <v>9903</v>
      </c>
      <c r="D597" s="236">
        <v>12</v>
      </c>
      <c r="E597" s="289" t="s">
        <v>130</v>
      </c>
      <c r="F597" s="289" t="s">
        <v>507</v>
      </c>
      <c r="G597" s="71"/>
      <c r="H597" s="282" t="s">
        <v>217</v>
      </c>
      <c r="I597" s="36" t="s">
        <v>180</v>
      </c>
      <c r="J597" s="70" t="s">
        <v>237</v>
      </c>
      <c r="K597" s="70" t="s">
        <v>245</v>
      </c>
      <c r="L597" s="35" t="s">
        <v>181</v>
      </c>
      <c r="M597" s="287">
        <v>362.84</v>
      </c>
      <c r="N597" s="285"/>
      <c r="O597" s="286">
        <v>0</v>
      </c>
    </row>
    <row r="598" spans="1:17" ht="15.75" customHeight="1" x14ac:dyDescent="0.25">
      <c r="A598" s="291">
        <v>596</v>
      </c>
      <c r="B598" s="151" t="s">
        <v>512</v>
      </c>
      <c r="C598" s="290"/>
      <c r="D598" s="236">
        <v>12</v>
      </c>
      <c r="E598" s="289" t="s">
        <v>130</v>
      </c>
      <c r="F598" s="289" t="s">
        <v>507</v>
      </c>
      <c r="G598" s="71"/>
      <c r="H598" s="71"/>
      <c r="I598" s="71"/>
      <c r="J598" s="71"/>
      <c r="K598" s="71"/>
      <c r="L598" s="71"/>
      <c r="M598" s="75"/>
      <c r="N598" s="71"/>
      <c r="O598" s="286">
        <v>0</v>
      </c>
    </row>
    <row r="599" spans="1:17" ht="15.75" customHeight="1" x14ac:dyDescent="0.25">
      <c r="A599" s="40"/>
    </row>
    <row r="600" spans="1:17" ht="15.75" customHeight="1" x14ac:dyDescent="0.25">
      <c r="A600" s="40"/>
    </row>
    <row r="601" spans="1:17" ht="15.75" customHeight="1" x14ac:dyDescent="0.25">
      <c r="A601" s="40"/>
      <c r="P601" s="32">
        <v>13345.85</v>
      </c>
    </row>
    <row r="602" spans="1:17" ht="15.75" customHeight="1" x14ac:dyDescent="0.25">
      <c r="A602" s="40"/>
    </row>
    <row r="603" spans="1:17" ht="15.75" customHeight="1" x14ac:dyDescent="0.25">
      <c r="A603" s="40"/>
    </row>
    <row r="604" spans="1:17" ht="15.75" customHeight="1" x14ac:dyDescent="0.25">
      <c r="A604" s="40"/>
    </row>
    <row r="605" spans="1:17" ht="15.75" customHeight="1" x14ac:dyDescent="0.25">
      <c r="A605" s="40"/>
    </row>
    <row r="606" spans="1:17" ht="15.75" customHeight="1" x14ac:dyDescent="0.25">
      <c r="A606" s="40"/>
    </row>
    <row r="607" spans="1:17" ht="15.75" customHeight="1" x14ac:dyDescent="0.25">
      <c r="A607" s="40"/>
    </row>
    <row r="608" spans="1:17" ht="15.75" customHeight="1" x14ac:dyDescent="0.25">
      <c r="A608" s="40"/>
    </row>
    <row r="609" spans="1:1" ht="15.75" customHeight="1" x14ac:dyDescent="0.25">
      <c r="A609" s="40"/>
    </row>
    <row r="610" spans="1:1" ht="15.75" customHeight="1" x14ac:dyDescent="0.25">
      <c r="A610" s="40"/>
    </row>
    <row r="611" spans="1:1" ht="15.75" customHeight="1" x14ac:dyDescent="0.25">
      <c r="A611" s="40"/>
    </row>
    <row r="612" spans="1:1" ht="15.75" customHeight="1" x14ac:dyDescent="0.25">
      <c r="A612" s="40"/>
    </row>
    <row r="613" spans="1:1" ht="15.75" customHeight="1" x14ac:dyDescent="0.25">
      <c r="A613" s="40"/>
    </row>
    <row r="614" spans="1:1" ht="15.75" customHeight="1" x14ac:dyDescent="0.25">
      <c r="A614" s="40"/>
    </row>
    <row r="615" spans="1:1" ht="15.75" customHeight="1" x14ac:dyDescent="0.25">
      <c r="A615" s="40"/>
    </row>
    <row r="616" spans="1:1" ht="15.75" customHeight="1" x14ac:dyDescent="0.25">
      <c r="A616" s="40"/>
    </row>
    <row r="617" spans="1:1" ht="15.75" customHeight="1" x14ac:dyDescent="0.25">
      <c r="A617" s="40"/>
    </row>
    <row r="618" spans="1:1" ht="15.75" customHeight="1" x14ac:dyDescent="0.25">
      <c r="A618" s="40"/>
    </row>
    <row r="619" spans="1:1" ht="15.75" customHeight="1" x14ac:dyDescent="0.25">
      <c r="A619" s="40"/>
    </row>
    <row r="620" spans="1:1" ht="15.75" customHeight="1" x14ac:dyDescent="0.25">
      <c r="A620" s="40"/>
    </row>
    <row r="621" spans="1:1" ht="15.75" customHeight="1" x14ac:dyDescent="0.25">
      <c r="A621" s="40"/>
    </row>
    <row r="622" spans="1:1" ht="15.75" customHeight="1" x14ac:dyDescent="0.25">
      <c r="A622" s="40"/>
    </row>
    <row r="623" spans="1:1" ht="15.75" customHeight="1" x14ac:dyDescent="0.25">
      <c r="A623" s="40"/>
    </row>
    <row r="624" spans="1:1" ht="15.75" customHeight="1" x14ac:dyDescent="0.25">
      <c r="A624" s="40"/>
    </row>
    <row r="625" spans="1:1" ht="15.75" customHeight="1" x14ac:dyDescent="0.25">
      <c r="A625" s="40"/>
    </row>
    <row r="626" spans="1:1" ht="15.75" customHeight="1" x14ac:dyDescent="0.25">
      <c r="A626" s="40"/>
    </row>
    <row r="627" spans="1:1" ht="15.75" customHeight="1" x14ac:dyDescent="0.25">
      <c r="A627" s="40"/>
    </row>
    <row r="628" spans="1:1" ht="15.75" customHeight="1" x14ac:dyDescent="0.25">
      <c r="A628" s="40"/>
    </row>
    <row r="629" spans="1:1" ht="15.75" customHeight="1" x14ac:dyDescent="0.25">
      <c r="A629" s="40"/>
    </row>
    <row r="630" spans="1:1" ht="15.75" customHeight="1" x14ac:dyDescent="0.25">
      <c r="A630" s="40"/>
    </row>
    <row r="631" spans="1:1" ht="15.75" customHeight="1" x14ac:dyDescent="0.25">
      <c r="A631" s="40"/>
    </row>
    <row r="632" spans="1:1" ht="15.75" customHeight="1" x14ac:dyDescent="0.25">
      <c r="A632" s="40"/>
    </row>
    <row r="633" spans="1:1" ht="15.75" customHeight="1" x14ac:dyDescent="0.25">
      <c r="A633" s="40"/>
    </row>
    <row r="634" spans="1:1" ht="15.75" customHeight="1" x14ac:dyDescent="0.25">
      <c r="A634" s="40"/>
    </row>
    <row r="635" spans="1:1" ht="15.75" customHeight="1" x14ac:dyDescent="0.25">
      <c r="A635" s="40"/>
    </row>
    <row r="636" spans="1:1" ht="15.75" customHeight="1" x14ac:dyDescent="0.25">
      <c r="A636" s="40"/>
    </row>
    <row r="637" spans="1:1" ht="15.75" customHeight="1" x14ac:dyDescent="0.25">
      <c r="A637" s="40"/>
    </row>
    <row r="638" spans="1:1" ht="15.75" customHeight="1" x14ac:dyDescent="0.25">
      <c r="A638" s="40"/>
    </row>
    <row r="639" spans="1:1" ht="15.75" customHeight="1" x14ac:dyDescent="0.25">
      <c r="A639" s="40"/>
    </row>
    <row r="640" spans="1:1" ht="15.75" customHeight="1" x14ac:dyDescent="0.25">
      <c r="A640" s="40"/>
    </row>
    <row r="641" spans="1:1" ht="15.75" customHeight="1" x14ac:dyDescent="0.25">
      <c r="A641" s="40"/>
    </row>
    <row r="642" spans="1:1" ht="15.75" customHeight="1" x14ac:dyDescent="0.25">
      <c r="A642" s="40"/>
    </row>
    <row r="643" spans="1:1" ht="15.75" customHeight="1" x14ac:dyDescent="0.25">
      <c r="A643" s="40"/>
    </row>
    <row r="644" spans="1:1" ht="15.75" customHeight="1" x14ac:dyDescent="0.25">
      <c r="A644" s="40"/>
    </row>
    <row r="645" spans="1:1" ht="15.75" customHeight="1" x14ac:dyDescent="0.25">
      <c r="A645" s="40"/>
    </row>
    <row r="646" spans="1:1" ht="15.75" customHeight="1" x14ac:dyDescent="0.25">
      <c r="A646" s="40"/>
    </row>
    <row r="647" spans="1:1" ht="15.75" customHeight="1" x14ac:dyDescent="0.25">
      <c r="A647" s="40"/>
    </row>
    <row r="648" spans="1:1" ht="15.75" customHeight="1" x14ac:dyDescent="0.25">
      <c r="A648" s="40"/>
    </row>
    <row r="649" spans="1:1" ht="15.75" customHeight="1" x14ac:dyDescent="0.25">
      <c r="A649" s="40"/>
    </row>
    <row r="650" spans="1:1" ht="15.75" customHeight="1" x14ac:dyDescent="0.25">
      <c r="A650" s="40"/>
    </row>
    <row r="651" spans="1:1" ht="15.75" customHeight="1" x14ac:dyDescent="0.25">
      <c r="A651" s="40"/>
    </row>
    <row r="652" spans="1:1" ht="15.75" customHeight="1" x14ac:dyDescent="0.25">
      <c r="A652" s="40"/>
    </row>
    <row r="653" spans="1:1" ht="15.75" customHeight="1" x14ac:dyDescent="0.25">
      <c r="A653" s="40"/>
    </row>
    <row r="654" spans="1:1" ht="15.75" customHeight="1" x14ac:dyDescent="0.25">
      <c r="A654" s="40"/>
    </row>
    <row r="655" spans="1:1" ht="15.75" customHeight="1" x14ac:dyDescent="0.25">
      <c r="A655" s="40"/>
    </row>
    <row r="656" spans="1:1" ht="15.75" customHeight="1" x14ac:dyDescent="0.25">
      <c r="A656" s="40"/>
    </row>
    <row r="657" spans="1:1" ht="15.75" customHeight="1" x14ac:dyDescent="0.25">
      <c r="A657" s="40"/>
    </row>
    <row r="658" spans="1:1" ht="15.75" customHeight="1" x14ac:dyDescent="0.25">
      <c r="A658" s="40"/>
    </row>
    <row r="659" spans="1:1" ht="15.75" customHeight="1" x14ac:dyDescent="0.25">
      <c r="A659" s="40"/>
    </row>
    <row r="660" spans="1:1" ht="15.75" customHeight="1" x14ac:dyDescent="0.25">
      <c r="A660" s="40"/>
    </row>
    <row r="661" spans="1:1" ht="15.75" customHeight="1" x14ac:dyDescent="0.25">
      <c r="A661" s="40"/>
    </row>
    <row r="662" spans="1:1" ht="15.75" customHeight="1" x14ac:dyDescent="0.25">
      <c r="A662" s="40"/>
    </row>
    <row r="663" spans="1:1" ht="15.75" customHeight="1" x14ac:dyDescent="0.25">
      <c r="A663" s="40"/>
    </row>
    <row r="664" spans="1:1" ht="15.75" customHeight="1" x14ac:dyDescent="0.25">
      <c r="A664" s="40"/>
    </row>
    <row r="665" spans="1:1" ht="15.75" customHeight="1" x14ac:dyDescent="0.25">
      <c r="A665" s="40"/>
    </row>
    <row r="666" spans="1:1" ht="15.75" customHeight="1" x14ac:dyDescent="0.25">
      <c r="A666" s="40"/>
    </row>
    <row r="667" spans="1:1" ht="15.75" customHeight="1" x14ac:dyDescent="0.25">
      <c r="A667" s="40"/>
    </row>
    <row r="668" spans="1:1" ht="15.75" customHeight="1" x14ac:dyDescent="0.25">
      <c r="A668" s="40"/>
    </row>
    <row r="669" spans="1:1" ht="15.75" customHeight="1" x14ac:dyDescent="0.25">
      <c r="A669" s="40"/>
    </row>
    <row r="670" spans="1:1" ht="15.75" customHeight="1" x14ac:dyDescent="0.25">
      <c r="A670" s="40"/>
    </row>
    <row r="671" spans="1:1" ht="15.75" customHeight="1" x14ac:dyDescent="0.25">
      <c r="A671" s="40"/>
    </row>
    <row r="672" spans="1:1" ht="15.75" customHeight="1" x14ac:dyDescent="0.25">
      <c r="A672" s="40"/>
    </row>
    <row r="673" spans="1:1" ht="15.75" customHeight="1" x14ac:dyDescent="0.25">
      <c r="A673" s="40"/>
    </row>
    <row r="674" spans="1:1" ht="15.75" customHeight="1" x14ac:dyDescent="0.25">
      <c r="A674" s="40"/>
    </row>
    <row r="675" spans="1:1" ht="15.75" customHeight="1" x14ac:dyDescent="0.25">
      <c r="A675" s="40"/>
    </row>
    <row r="676" spans="1:1" ht="15.75" customHeight="1" x14ac:dyDescent="0.25">
      <c r="A676" s="40"/>
    </row>
    <row r="677" spans="1:1" ht="15.75" customHeight="1" x14ac:dyDescent="0.25">
      <c r="A677" s="40"/>
    </row>
    <row r="678" spans="1:1" ht="15.75" customHeight="1" x14ac:dyDescent="0.25">
      <c r="A678" s="40"/>
    </row>
    <row r="679" spans="1:1" ht="15.75" customHeight="1" x14ac:dyDescent="0.25">
      <c r="A679" s="40"/>
    </row>
    <row r="680" spans="1:1" ht="15.75" customHeight="1" x14ac:dyDescent="0.25">
      <c r="A680" s="40"/>
    </row>
    <row r="681" spans="1:1" ht="15.75" customHeight="1" x14ac:dyDescent="0.25">
      <c r="A681" s="40"/>
    </row>
    <row r="682" spans="1:1" ht="15.75" customHeight="1" x14ac:dyDescent="0.25">
      <c r="A682" s="40"/>
    </row>
    <row r="683" spans="1:1" ht="15.75" customHeight="1" x14ac:dyDescent="0.25">
      <c r="A683" s="40"/>
    </row>
    <row r="684" spans="1:1" ht="15.75" customHeight="1" x14ac:dyDescent="0.25">
      <c r="A684" s="40"/>
    </row>
    <row r="685" spans="1:1" ht="15.75" customHeight="1" x14ac:dyDescent="0.25">
      <c r="A685" s="40"/>
    </row>
    <row r="686" spans="1:1" ht="15.75" customHeight="1" x14ac:dyDescent="0.25">
      <c r="A686" s="40"/>
    </row>
    <row r="687" spans="1:1" ht="15.75" customHeight="1" x14ac:dyDescent="0.25">
      <c r="A687" s="40"/>
    </row>
    <row r="688" spans="1:1" ht="15.75" customHeight="1" x14ac:dyDescent="0.25">
      <c r="A688" s="40"/>
    </row>
    <row r="689" spans="1:1" ht="15.75" customHeight="1" x14ac:dyDescent="0.25">
      <c r="A689" s="40"/>
    </row>
    <row r="690" spans="1:1" ht="15.75" customHeight="1" x14ac:dyDescent="0.25">
      <c r="A690" s="40"/>
    </row>
    <row r="691" spans="1:1" ht="15.75" customHeight="1" x14ac:dyDescent="0.25">
      <c r="A691" s="40"/>
    </row>
    <row r="692" spans="1:1" ht="15.75" customHeight="1" x14ac:dyDescent="0.25">
      <c r="A692" s="40"/>
    </row>
    <row r="693" spans="1:1" ht="15.75" customHeight="1" x14ac:dyDescent="0.25">
      <c r="A693" s="40"/>
    </row>
    <row r="694" spans="1:1" ht="15.75" customHeight="1" x14ac:dyDescent="0.25">
      <c r="A694" s="40"/>
    </row>
    <row r="695" spans="1:1" ht="15.75" customHeight="1" x14ac:dyDescent="0.25">
      <c r="A695" s="40"/>
    </row>
    <row r="696" spans="1:1" ht="15.75" customHeight="1" x14ac:dyDescent="0.25">
      <c r="A696" s="40"/>
    </row>
    <row r="697" spans="1:1" ht="15.75" customHeight="1" x14ac:dyDescent="0.25">
      <c r="A697" s="40"/>
    </row>
    <row r="698" spans="1:1" ht="15.75" customHeight="1" x14ac:dyDescent="0.25">
      <c r="A698" s="40"/>
    </row>
    <row r="699" spans="1:1" ht="15.75" customHeight="1" x14ac:dyDescent="0.25">
      <c r="A699" s="40"/>
    </row>
    <row r="700" spans="1:1" ht="15.75" customHeight="1" x14ac:dyDescent="0.25">
      <c r="A700" s="40"/>
    </row>
    <row r="701" spans="1:1" ht="15.75" customHeight="1" x14ac:dyDescent="0.25">
      <c r="A701" s="40"/>
    </row>
    <row r="702" spans="1:1" ht="15.75" customHeight="1" x14ac:dyDescent="0.25">
      <c r="A702" s="40"/>
    </row>
    <row r="703" spans="1:1" ht="15.75" customHeight="1" x14ac:dyDescent="0.25">
      <c r="A703" s="40"/>
    </row>
    <row r="704" spans="1:1" ht="15.75" customHeight="1" x14ac:dyDescent="0.25">
      <c r="A704" s="40"/>
    </row>
    <row r="705" spans="1:1" ht="15.75" customHeight="1" x14ac:dyDescent="0.25">
      <c r="A705" s="40"/>
    </row>
    <row r="706" spans="1:1" ht="15.75" customHeight="1" x14ac:dyDescent="0.25">
      <c r="A706" s="40"/>
    </row>
    <row r="707" spans="1:1" ht="15.75" customHeight="1" x14ac:dyDescent="0.25">
      <c r="A707" s="40"/>
    </row>
    <row r="708" spans="1:1" ht="15.75" customHeight="1" x14ac:dyDescent="0.25">
      <c r="A708" s="40"/>
    </row>
    <row r="709" spans="1:1" ht="15.75" customHeight="1" x14ac:dyDescent="0.25">
      <c r="A709" s="40"/>
    </row>
    <row r="710" spans="1:1" ht="15.75" customHeight="1" x14ac:dyDescent="0.25">
      <c r="A710" s="40"/>
    </row>
    <row r="711" spans="1:1" ht="15.75" customHeight="1" x14ac:dyDescent="0.25">
      <c r="A711" s="40"/>
    </row>
    <row r="712" spans="1:1" ht="15.75" customHeight="1" x14ac:dyDescent="0.25">
      <c r="A712" s="40"/>
    </row>
    <row r="713" spans="1:1" ht="15.75" customHeight="1" x14ac:dyDescent="0.25">
      <c r="A713" s="40"/>
    </row>
    <row r="714" spans="1:1" ht="15.75" customHeight="1" x14ac:dyDescent="0.25">
      <c r="A714" s="40"/>
    </row>
    <row r="715" spans="1:1" ht="15.75" customHeight="1" x14ac:dyDescent="0.25">
      <c r="A715" s="40"/>
    </row>
    <row r="716" spans="1:1" ht="15.75" customHeight="1" x14ac:dyDescent="0.25">
      <c r="A716" s="40"/>
    </row>
    <row r="717" spans="1:1" ht="15.75" customHeight="1" x14ac:dyDescent="0.25">
      <c r="A717" s="40"/>
    </row>
    <row r="718" spans="1:1" ht="15.75" customHeight="1" x14ac:dyDescent="0.25">
      <c r="A718" s="40"/>
    </row>
    <row r="719" spans="1:1" ht="15.75" customHeight="1" x14ac:dyDescent="0.25">
      <c r="A719" s="40"/>
    </row>
    <row r="720" spans="1:1" ht="15.75" customHeight="1" x14ac:dyDescent="0.25">
      <c r="A720" s="40"/>
    </row>
    <row r="721" spans="1:1" ht="15.75" customHeight="1" x14ac:dyDescent="0.25">
      <c r="A721" s="40"/>
    </row>
    <row r="722" spans="1:1" ht="15.75" customHeight="1" x14ac:dyDescent="0.25">
      <c r="A722" s="40"/>
    </row>
    <row r="723" spans="1:1" ht="15.75" customHeight="1" x14ac:dyDescent="0.25">
      <c r="A723" s="40"/>
    </row>
    <row r="724" spans="1:1" ht="15.75" customHeight="1" x14ac:dyDescent="0.25">
      <c r="A724" s="40"/>
    </row>
    <row r="725" spans="1:1" ht="15.75" customHeight="1" x14ac:dyDescent="0.25">
      <c r="A725" s="40"/>
    </row>
    <row r="726" spans="1:1" ht="15.75" customHeight="1" x14ac:dyDescent="0.25">
      <c r="A726" s="40"/>
    </row>
    <row r="727" spans="1:1" ht="15.75" customHeight="1" x14ac:dyDescent="0.25">
      <c r="A727" s="40"/>
    </row>
    <row r="728" spans="1:1" ht="15.75" customHeight="1" x14ac:dyDescent="0.25">
      <c r="A728" s="40"/>
    </row>
    <row r="729" spans="1:1" ht="15.75" customHeight="1" x14ac:dyDescent="0.25">
      <c r="A729" s="40"/>
    </row>
    <row r="730" spans="1:1" ht="15.75" customHeight="1" x14ac:dyDescent="0.25">
      <c r="A730" s="40"/>
    </row>
    <row r="731" spans="1:1" ht="15.75" customHeight="1" x14ac:dyDescent="0.25">
      <c r="A731" s="40"/>
    </row>
    <row r="732" spans="1:1" ht="15.75" customHeight="1" x14ac:dyDescent="0.25">
      <c r="A732" s="40"/>
    </row>
    <row r="733" spans="1:1" ht="15.75" customHeight="1" x14ac:dyDescent="0.25">
      <c r="A733" s="40"/>
    </row>
    <row r="734" spans="1:1" ht="15.75" customHeight="1" x14ac:dyDescent="0.25">
      <c r="A734" s="40"/>
    </row>
    <row r="735" spans="1:1" ht="15.75" customHeight="1" x14ac:dyDescent="0.25">
      <c r="A735" s="40"/>
    </row>
    <row r="736" spans="1:1" ht="15.75" customHeight="1" x14ac:dyDescent="0.25">
      <c r="A736" s="40"/>
    </row>
    <row r="737" spans="1:1" ht="15.75" customHeight="1" x14ac:dyDescent="0.25">
      <c r="A737" s="40"/>
    </row>
    <row r="738" spans="1:1" ht="15.75" customHeight="1" x14ac:dyDescent="0.25">
      <c r="A738" s="40"/>
    </row>
    <row r="739" spans="1:1" ht="15.75" customHeight="1" x14ac:dyDescent="0.25">
      <c r="A739" s="40"/>
    </row>
    <row r="740" spans="1:1" ht="15.75" customHeight="1" x14ac:dyDescent="0.25">
      <c r="A740" s="40"/>
    </row>
    <row r="741" spans="1:1" ht="15.75" customHeight="1" x14ac:dyDescent="0.25">
      <c r="A741" s="40"/>
    </row>
    <row r="742" spans="1:1" ht="15.75" customHeight="1" x14ac:dyDescent="0.25">
      <c r="A742" s="40"/>
    </row>
    <row r="743" spans="1:1" ht="15.75" customHeight="1" x14ac:dyDescent="0.25">
      <c r="A743" s="40"/>
    </row>
    <row r="744" spans="1:1" ht="15.75" customHeight="1" x14ac:dyDescent="0.25">
      <c r="A744" s="40"/>
    </row>
    <row r="745" spans="1:1" ht="15.75" customHeight="1" x14ac:dyDescent="0.25">
      <c r="A745" s="40"/>
    </row>
    <row r="746" spans="1:1" ht="15.75" customHeight="1" x14ac:dyDescent="0.25">
      <c r="A746" s="40"/>
    </row>
    <row r="747" spans="1:1" ht="15.75" customHeight="1" x14ac:dyDescent="0.25">
      <c r="A747" s="40"/>
    </row>
    <row r="748" spans="1:1" ht="15.75" customHeight="1" x14ac:dyDescent="0.25">
      <c r="A748" s="40"/>
    </row>
    <row r="749" spans="1:1" ht="15.75" customHeight="1" x14ac:dyDescent="0.25">
      <c r="A749" s="40"/>
    </row>
    <row r="750" spans="1:1" ht="15.75" customHeight="1" x14ac:dyDescent="0.25">
      <c r="A750" s="40"/>
    </row>
    <row r="751" spans="1:1" ht="15.75" customHeight="1" x14ac:dyDescent="0.25">
      <c r="A751" s="40"/>
    </row>
    <row r="752" spans="1:1" ht="15.75" customHeight="1" x14ac:dyDescent="0.25">
      <c r="A752" s="40"/>
    </row>
    <row r="753" spans="1:1" ht="15.75" customHeight="1" x14ac:dyDescent="0.25">
      <c r="A753" s="40"/>
    </row>
    <row r="754" spans="1:1" ht="15.75" customHeight="1" x14ac:dyDescent="0.25">
      <c r="A754" s="40"/>
    </row>
    <row r="755" spans="1:1" ht="15.75" customHeight="1" x14ac:dyDescent="0.25">
      <c r="A755" s="40"/>
    </row>
    <row r="756" spans="1:1" ht="15.75" customHeight="1" x14ac:dyDescent="0.25">
      <c r="A756" s="40"/>
    </row>
    <row r="757" spans="1:1" ht="15.75" customHeight="1" x14ac:dyDescent="0.25">
      <c r="A757" s="40"/>
    </row>
    <row r="758" spans="1:1" ht="15.75" customHeight="1" x14ac:dyDescent="0.25">
      <c r="A758" s="40"/>
    </row>
    <row r="759" spans="1:1" ht="15.75" customHeight="1" x14ac:dyDescent="0.25">
      <c r="A759" s="40"/>
    </row>
    <row r="760" spans="1:1" ht="15.75" customHeight="1" x14ac:dyDescent="0.25">
      <c r="A760" s="40"/>
    </row>
    <row r="761" spans="1:1" ht="15.75" customHeight="1" x14ac:dyDescent="0.25">
      <c r="A761" s="40"/>
    </row>
    <row r="762" spans="1:1" ht="15.75" customHeight="1" x14ac:dyDescent="0.25">
      <c r="A762" s="40"/>
    </row>
    <row r="763" spans="1:1" ht="15.75" customHeight="1" x14ac:dyDescent="0.25">
      <c r="A763" s="40"/>
    </row>
    <row r="764" spans="1:1" ht="15.75" customHeight="1" x14ac:dyDescent="0.25">
      <c r="A764" s="40"/>
    </row>
    <row r="765" spans="1:1" ht="15.75" customHeight="1" x14ac:dyDescent="0.25">
      <c r="A765" s="40"/>
    </row>
    <row r="766" spans="1:1" ht="15.75" customHeight="1" x14ac:dyDescent="0.25">
      <c r="A766" s="40"/>
    </row>
    <row r="767" spans="1:1" ht="15.75" customHeight="1" x14ac:dyDescent="0.25">
      <c r="A767" s="40"/>
    </row>
    <row r="768" spans="1:1" ht="15.75" customHeight="1" x14ac:dyDescent="0.25">
      <c r="A768" s="40"/>
    </row>
    <row r="769" spans="1:1" ht="15.75" customHeight="1" x14ac:dyDescent="0.25">
      <c r="A769" s="40"/>
    </row>
    <row r="770" spans="1:1" ht="15.75" customHeight="1" x14ac:dyDescent="0.25">
      <c r="A770" s="40"/>
    </row>
    <row r="771" spans="1:1" ht="15.75" customHeight="1" x14ac:dyDescent="0.25">
      <c r="A771" s="40"/>
    </row>
    <row r="772" spans="1:1" ht="15.75" customHeight="1" x14ac:dyDescent="0.25">
      <c r="A772" s="40"/>
    </row>
    <row r="773" spans="1:1" ht="15.75" customHeight="1" x14ac:dyDescent="0.25">
      <c r="A773" s="40"/>
    </row>
    <row r="774" spans="1:1" ht="15.75" customHeight="1" x14ac:dyDescent="0.25">
      <c r="A774" s="40"/>
    </row>
    <row r="775" spans="1:1" ht="15.75" customHeight="1" x14ac:dyDescent="0.25">
      <c r="A775" s="40"/>
    </row>
    <row r="776" spans="1:1" ht="15.75" customHeight="1" x14ac:dyDescent="0.25">
      <c r="A776" s="40"/>
    </row>
    <row r="777" spans="1:1" ht="15.75" customHeight="1" x14ac:dyDescent="0.25">
      <c r="A777" s="40"/>
    </row>
    <row r="778" spans="1:1" ht="15.75" customHeight="1" x14ac:dyDescent="0.25">
      <c r="A778" s="40"/>
    </row>
    <row r="779" spans="1:1" ht="15.75" customHeight="1" x14ac:dyDescent="0.25">
      <c r="A779" s="40"/>
    </row>
    <row r="780" spans="1:1" ht="15.75" customHeight="1" x14ac:dyDescent="0.25">
      <c r="A780" s="40"/>
    </row>
    <row r="781" spans="1:1" ht="15.75" customHeight="1" x14ac:dyDescent="0.25">
      <c r="A781" s="40"/>
    </row>
    <row r="782" spans="1:1" ht="15.75" customHeight="1" x14ac:dyDescent="0.25">
      <c r="A782" s="40"/>
    </row>
    <row r="783" spans="1:1" ht="15.75" customHeight="1" x14ac:dyDescent="0.25">
      <c r="A783" s="40"/>
    </row>
    <row r="784" spans="1:1" ht="15.75" customHeight="1" x14ac:dyDescent="0.25">
      <c r="A784" s="40"/>
    </row>
    <row r="785" spans="1:1" ht="15.75" customHeight="1" x14ac:dyDescent="0.25">
      <c r="A785" s="40"/>
    </row>
    <row r="786" spans="1:1" ht="15.75" customHeight="1" x14ac:dyDescent="0.25">
      <c r="A786" s="40"/>
    </row>
    <row r="787" spans="1:1" ht="15.75" customHeight="1" x14ac:dyDescent="0.25">
      <c r="A787" s="40"/>
    </row>
    <row r="788" spans="1:1" ht="15.75" customHeight="1" x14ac:dyDescent="0.25">
      <c r="A788" s="40"/>
    </row>
    <row r="789" spans="1:1" ht="15.75" customHeight="1" x14ac:dyDescent="0.25">
      <c r="A789" s="40"/>
    </row>
    <row r="790" spans="1:1" ht="15.75" customHeight="1" x14ac:dyDescent="0.25">
      <c r="A790" s="40"/>
    </row>
    <row r="791" spans="1:1" ht="15.75" customHeight="1" x14ac:dyDescent="0.25">
      <c r="A791" s="40"/>
    </row>
    <row r="792" spans="1:1" ht="15.75" customHeight="1" x14ac:dyDescent="0.25">
      <c r="A792" s="40"/>
    </row>
    <row r="793" spans="1:1" ht="15.75" customHeight="1" x14ac:dyDescent="0.25">
      <c r="A793" s="40"/>
    </row>
    <row r="794" spans="1:1" ht="15.75" customHeight="1" x14ac:dyDescent="0.25">
      <c r="A794" s="40"/>
    </row>
    <row r="795" spans="1:1" ht="15.75" customHeight="1" x14ac:dyDescent="0.25">
      <c r="A795" s="40"/>
    </row>
    <row r="796" spans="1:1" ht="15.75" customHeight="1" x14ac:dyDescent="0.25">
      <c r="A796" s="40"/>
    </row>
    <row r="797" spans="1:1" ht="15.75" customHeight="1" x14ac:dyDescent="0.25">
      <c r="A797" s="40"/>
    </row>
    <row r="798" spans="1:1" ht="15.75" customHeight="1" x14ac:dyDescent="0.25">
      <c r="A798" s="40"/>
    </row>
    <row r="799" spans="1:1" ht="15.75" customHeight="1" x14ac:dyDescent="0.25">
      <c r="A799" s="40"/>
    </row>
    <row r="800" spans="1:1" ht="15.75" customHeight="1" x14ac:dyDescent="0.25">
      <c r="A800" s="40"/>
    </row>
    <row r="801" spans="1:1" ht="15.75" customHeight="1" x14ac:dyDescent="0.25">
      <c r="A801" s="40"/>
    </row>
    <row r="802" spans="1:1" ht="15.75" customHeight="1" x14ac:dyDescent="0.25">
      <c r="A802" s="40"/>
    </row>
    <row r="803" spans="1:1" ht="15.75" customHeight="1" x14ac:dyDescent="0.25">
      <c r="A803" s="40"/>
    </row>
    <row r="804" spans="1:1" ht="15.75" customHeight="1" x14ac:dyDescent="0.25">
      <c r="A804" s="40"/>
    </row>
    <row r="805" spans="1:1" ht="15.75" customHeight="1" x14ac:dyDescent="0.25">
      <c r="A805" s="40"/>
    </row>
    <row r="806" spans="1:1" ht="15.75" customHeight="1" x14ac:dyDescent="0.25">
      <c r="A806" s="40"/>
    </row>
    <row r="807" spans="1:1" ht="15.75" customHeight="1" x14ac:dyDescent="0.25">
      <c r="A807" s="40"/>
    </row>
    <row r="808" spans="1:1" ht="15.75" customHeight="1" x14ac:dyDescent="0.25">
      <c r="A808" s="40"/>
    </row>
    <row r="809" spans="1:1" ht="15.75" customHeight="1" x14ac:dyDescent="0.25">
      <c r="A809" s="40"/>
    </row>
    <row r="810" spans="1:1" ht="15.75" customHeight="1" x14ac:dyDescent="0.25">
      <c r="A810" s="40"/>
    </row>
    <row r="811" spans="1:1" ht="15.75" customHeight="1" x14ac:dyDescent="0.25">
      <c r="A811" s="40"/>
    </row>
    <row r="812" spans="1:1" ht="15.75" customHeight="1" x14ac:dyDescent="0.25">
      <c r="A812" s="40"/>
    </row>
    <row r="813" spans="1:1" ht="15.75" customHeight="1" x14ac:dyDescent="0.25">
      <c r="A813" s="40"/>
    </row>
    <row r="814" spans="1:1" ht="15.75" customHeight="1" x14ac:dyDescent="0.25">
      <c r="A814" s="40"/>
    </row>
    <row r="815" spans="1:1" ht="15.75" customHeight="1" x14ac:dyDescent="0.25">
      <c r="A815" s="40"/>
    </row>
    <row r="816" spans="1:1" ht="15.75" customHeight="1" x14ac:dyDescent="0.25">
      <c r="A816" s="40"/>
    </row>
    <row r="817" spans="1:1" ht="15.75" customHeight="1" x14ac:dyDescent="0.25">
      <c r="A817" s="40"/>
    </row>
    <row r="818" spans="1:1" ht="15.75" customHeight="1" x14ac:dyDescent="0.25">
      <c r="A818" s="40"/>
    </row>
    <row r="819" spans="1:1" ht="15.75" customHeight="1" x14ac:dyDescent="0.25">
      <c r="A819" s="40"/>
    </row>
    <row r="820" spans="1:1" ht="15.75" customHeight="1" x14ac:dyDescent="0.25">
      <c r="A820" s="40"/>
    </row>
    <row r="821" spans="1:1" ht="15.75" customHeight="1" x14ac:dyDescent="0.25">
      <c r="A821" s="40"/>
    </row>
    <row r="822" spans="1:1" ht="15.75" customHeight="1" x14ac:dyDescent="0.25">
      <c r="A822" s="40"/>
    </row>
    <row r="823" spans="1:1" ht="15.75" customHeight="1" x14ac:dyDescent="0.25">
      <c r="A823" s="40"/>
    </row>
    <row r="824" spans="1:1" ht="15.75" customHeight="1" x14ac:dyDescent="0.25">
      <c r="A824" s="40"/>
    </row>
    <row r="825" spans="1:1" ht="15.75" customHeight="1" x14ac:dyDescent="0.25">
      <c r="A825" s="40"/>
    </row>
    <row r="826" spans="1:1" ht="15.75" customHeight="1" x14ac:dyDescent="0.25">
      <c r="A826" s="40"/>
    </row>
    <row r="827" spans="1:1" ht="15.75" customHeight="1" x14ac:dyDescent="0.25">
      <c r="A827" s="40"/>
    </row>
    <row r="828" spans="1:1" ht="15.75" customHeight="1" x14ac:dyDescent="0.25">
      <c r="A828" s="40"/>
    </row>
    <row r="829" spans="1:1" ht="15.75" customHeight="1" x14ac:dyDescent="0.25">
      <c r="A829" s="40"/>
    </row>
    <row r="830" spans="1:1" ht="15.75" customHeight="1" x14ac:dyDescent="0.25">
      <c r="A830" s="40"/>
    </row>
    <row r="831" spans="1:1" ht="15.75" customHeight="1" x14ac:dyDescent="0.25">
      <c r="A831" s="40"/>
    </row>
    <row r="832" spans="1:1" ht="15.75" customHeight="1" x14ac:dyDescent="0.25">
      <c r="A832" s="40"/>
    </row>
    <row r="833" spans="1:1" ht="15.75" customHeight="1" x14ac:dyDescent="0.25">
      <c r="A833" s="40"/>
    </row>
    <row r="834" spans="1:1" ht="15.75" customHeight="1" x14ac:dyDescent="0.25">
      <c r="A834" s="40"/>
    </row>
    <row r="835" spans="1:1" ht="15.75" customHeight="1" x14ac:dyDescent="0.25">
      <c r="A835" s="40"/>
    </row>
    <row r="836" spans="1:1" ht="15.75" customHeight="1" x14ac:dyDescent="0.25">
      <c r="A836" s="40"/>
    </row>
    <row r="837" spans="1:1" ht="15.75" customHeight="1" x14ac:dyDescent="0.25">
      <c r="A837" s="40"/>
    </row>
    <row r="838" spans="1:1" ht="15.75" customHeight="1" x14ac:dyDescent="0.25">
      <c r="A838" s="40"/>
    </row>
    <row r="839" spans="1:1" ht="15.75" customHeight="1" x14ac:dyDescent="0.25">
      <c r="A839" s="40"/>
    </row>
    <row r="840" spans="1:1" ht="15.75" customHeight="1" x14ac:dyDescent="0.25">
      <c r="A840" s="40"/>
    </row>
    <row r="841" spans="1:1" ht="15.75" customHeight="1" x14ac:dyDescent="0.25">
      <c r="A841" s="40"/>
    </row>
    <row r="842" spans="1:1" ht="15.75" customHeight="1" x14ac:dyDescent="0.25">
      <c r="A842" s="40"/>
    </row>
    <row r="843" spans="1:1" ht="15.75" customHeight="1" x14ac:dyDescent="0.25">
      <c r="A843" s="40"/>
    </row>
    <row r="844" spans="1:1" ht="15.75" customHeight="1" x14ac:dyDescent="0.25">
      <c r="A844" s="40"/>
    </row>
    <row r="845" spans="1:1" ht="15.75" customHeight="1" x14ac:dyDescent="0.25">
      <c r="A845" s="40"/>
    </row>
    <row r="846" spans="1:1" ht="15.75" customHeight="1" x14ac:dyDescent="0.25">
      <c r="A846" s="40"/>
    </row>
    <row r="847" spans="1:1" ht="15.75" customHeight="1" x14ac:dyDescent="0.25">
      <c r="A847" s="40"/>
    </row>
    <row r="848" spans="1:1" ht="15.75" customHeight="1" x14ac:dyDescent="0.25">
      <c r="A848" s="40"/>
    </row>
    <row r="849" spans="1:1" ht="15.75" customHeight="1" x14ac:dyDescent="0.25">
      <c r="A849" s="40"/>
    </row>
    <row r="850" spans="1:1" ht="15.75" customHeight="1" x14ac:dyDescent="0.25">
      <c r="A850" s="40"/>
    </row>
    <row r="851" spans="1:1" ht="15.75" customHeight="1" x14ac:dyDescent="0.25">
      <c r="A851" s="40"/>
    </row>
    <row r="852" spans="1:1" ht="15.75" customHeight="1" x14ac:dyDescent="0.25">
      <c r="A852" s="40"/>
    </row>
    <row r="853" spans="1:1" ht="15.75" customHeight="1" x14ac:dyDescent="0.25">
      <c r="A853" s="40"/>
    </row>
    <row r="854" spans="1:1" ht="15.75" customHeight="1" x14ac:dyDescent="0.25">
      <c r="A854" s="40"/>
    </row>
    <row r="855" spans="1:1" ht="15.75" customHeight="1" x14ac:dyDescent="0.25">
      <c r="A855" s="40"/>
    </row>
    <row r="856" spans="1:1" ht="15.75" customHeight="1" x14ac:dyDescent="0.25">
      <c r="A856" s="40"/>
    </row>
    <row r="857" spans="1:1" ht="15.75" customHeight="1" x14ac:dyDescent="0.25">
      <c r="A857" s="40"/>
    </row>
    <row r="858" spans="1:1" ht="15.75" customHeight="1" x14ac:dyDescent="0.25">
      <c r="A858" s="40"/>
    </row>
    <row r="859" spans="1:1" ht="15.75" customHeight="1" x14ac:dyDescent="0.25">
      <c r="A859" s="40"/>
    </row>
    <row r="860" spans="1:1" ht="15.75" customHeight="1" x14ac:dyDescent="0.25">
      <c r="A860" s="40"/>
    </row>
    <row r="861" spans="1:1" ht="15.75" customHeight="1" x14ac:dyDescent="0.25">
      <c r="A861" s="40"/>
    </row>
    <row r="862" spans="1:1" ht="15.75" customHeight="1" x14ac:dyDescent="0.25">
      <c r="A862" s="40"/>
    </row>
    <row r="863" spans="1:1" ht="15.75" customHeight="1" x14ac:dyDescent="0.25">
      <c r="A863" s="40"/>
    </row>
    <row r="864" spans="1:1" ht="15.75" customHeight="1" x14ac:dyDescent="0.25">
      <c r="A864" s="40"/>
    </row>
    <row r="865" spans="1:1" ht="15.75" customHeight="1" x14ac:dyDescent="0.25">
      <c r="A865" s="40"/>
    </row>
    <row r="866" spans="1:1" ht="15.75" customHeight="1" x14ac:dyDescent="0.25">
      <c r="A866" s="40"/>
    </row>
    <row r="867" spans="1:1" ht="15.75" customHeight="1" x14ac:dyDescent="0.25">
      <c r="A867" s="40"/>
    </row>
    <row r="868" spans="1:1" ht="15.75" customHeight="1" x14ac:dyDescent="0.25">
      <c r="A868" s="40"/>
    </row>
    <row r="869" spans="1:1" ht="15.75" customHeight="1" x14ac:dyDescent="0.25">
      <c r="A869" s="40"/>
    </row>
    <row r="870" spans="1:1" ht="15.75" customHeight="1" x14ac:dyDescent="0.25">
      <c r="A870" s="40"/>
    </row>
    <row r="871" spans="1:1" ht="15.75" customHeight="1" x14ac:dyDescent="0.25">
      <c r="A871" s="40"/>
    </row>
    <row r="872" spans="1:1" ht="15.75" customHeight="1" x14ac:dyDescent="0.25">
      <c r="A872" s="40"/>
    </row>
    <row r="873" spans="1:1" ht="15.75" customHeight="1" x14ac:dyDescent="0.25">
      <c r="A873" s="40"/>
    </row>
    <row r="874" spans="1:1" ht="15.75" customHeight="1" x14ac:dyDescent="0.25">
      <c r="A874" s="40"/>
    </row>
    <row r="875" spans="1:1" ht="15.75" customHeight="1" x14ac:dyDescent="0.25">
      <c r="A875" s="40"/>
    </row>
    <row r="876" spans="1:1" ht="15.75" customHeight="1" x14ac:dyDescent="0.25">
      <c r="A876" s="40"/>
    </row>
    <row r="877" spans="1:1" ht="15.75" customHeight="1" x14ac:dyDescent="0.25">
      <c r="A877" s="40"/>
    </row>
    <row r="878" spans="1:1" ht="15.75" customHeight="1" x14ac:dyDescent="0.25">
      <c r="A878" s="40"/>
    </row>
    <row r="879" spans="1:1" ht="15.75" customHeight="1" x14ac:dyDescent="0.25">
      <c r="A879" s="40"/>
    </row>
    <row r="880" spans="1:1" ht="15.75" customHeight="1" x14ac:dyDescent="0.25">
      <c r="A880" s="40"/>
    </row>
    <row r="881" spans="1:1" ht="15.75" customHeight="1" x14ac:dyDescent="0.25">
      <c r="A881" s="40"/>
    </row>
    <row r="882" spans="1:1" ht="15.75" customHeight="1" x14ac:dyDescent="0.25">
      <c r="A882" s="40"/>
    </row>
    <row r="883" spans="1:1" ht="15.75" customHeight="1" x14ac:dyDescent="0.25">
      <c r="A883" s="40"/>
    </row>
    <row r="884" spans="1:1" ht="15.75" customHeight="1" x14ac:dyDescent="0.25">
      <c r="A884" s="40"/>
    </row>
    <row r="885" spans="1:1" ht="15.75" customHeight="1" x14ac:dyDescent="0.25">
      <c r="A885" s="40"/>
    </row>
    <row r="886" spans="1:1" ht="15.75" customHeight="1" x14ac:dyDescent="0.25">
      <c r="A886" s="40"/>
    </row>
    <row r="887" spans="1:1" ht="15.75" customHeight="1" x14ac:dyDescent="0.25">
      <c r="A887" s="40"/>
    </row>
    <row r="888" spans="1:1" ht="15.75" customHeight="1" x14ac:dyDescent="0.25">
      <c r="A888" s="40"/>
    </row>
    <row r="889" spans="1:1" ht="15.75" customHeight="1" x14ac:dyDescent="0.25">
      <c r="A889" s="40"/>
    </row>
    <row r="890" spans="1:1" ht="15.75" customHeight="1" x14ac:dyDescent="0.25">
      <c r="A890" s="40"/>
    </row>
    <row r="891" spans="1:1" ht="15.75" customHeight="1" x14ac:dyDescent="0.25">
      <c r="A891" s="40"/>
    </row>
    <row r="892" spans="1:1" ht="15.75" customHeight="1" x14ac:dyDescent="0.25">
      <c r="A892" s="40"/>
    </row>
    <row r="893" spans="1:1" ht="15.75" customHeight="1" x14ac:dyDescent="0.25">
      <c r="A893" s="40"/>
    </row>
    <row r="894" spans="1:1" ht="15.75" customHeight="1" x14ac:dyDescent="0.25">
      <c r="A894" s="40"/>
    </row>
    <row r="895" spans="1:1" ht="15.75" customHeight="1" x14ac:dyDescent="0.25">
      <c r="A895" s="40"/>
    </row>
    <row r="896" spans="1:1" ht="15.75" customHeight="1" x14ac:dyDescent="0.25">
      <c r="A896" s="40"/>
    </row>
    <row r="897" spans="1:1" ht="15.75" customHeight="1" x14ac:dyDescent="0.25">
      <c r="A897" s="40"/>
    </row>
    <row r="898" spans="1:1" ht="15.75" customHeight="1" x14ac:dyDescent="0.25">
      <c r="A898" s="40"/>
    </row>
    <row r="899" spans="1:1" ht="15.75" customHeight="1" x14ac:dyDescent="0.25">
      <c r="A899" s="40"/>
    </row>
    <row r="900" spans="1:1" ht="15.75" customHeight="1" x14ac:dyDescent="0.25">
      <c r="A900" s="40"/>
    </row>
    <row r="901" spans="1:1" ht="15.75" customHeight="1" x14ac:dyDescent="0.25">
      <c r="A901" s="40"/>
    </row>
    <row r="902" spans="1:1" ht="15.75" customHeight="1" x14ac:dyDescent="0.25">
      <c r="A902" s="40"/>
    </row>
    <row r="903" spans="1:1" ht="15.75" customHeight="1" x14ac:dyDescent="0.25">
      <c r="A903" s="40"/>
    </row>
    <row r="904" spans="1:1" ht="15.75" customHeight="1" x14ac:dyDescent="0.25">
      <c r="A904" s="40"/>
    </row>
    <row r="905" spans="1:1" ht="15.75" customHeight="1" x14ac:dyDescent="0.25">
      <c r="A905" s="40"/>
    </row>
    <row r="906" spans="1:1" ht="15.75" customHeight="1" x14ac:dyDescent="0.25">
      <c r="A906" s="40"/>
    </row>
    <row r="907" spans="1:1" ht="15.75" customHeight="1" x14ac:dyDescent="0.25">
      <c r="A907" s="40"/>
    </row>
    <row r="908" spans="1:1" ht="15.75" customHeight="1" x14ac:dyDescent="0.25">
      <c r="A908" s="40"/>
    </row>
    <row r="909" spans="1:1" ht="15.75" customHeight="1" x14ac:dyDescent="0.25">
      <c r="A909" s="40"/>
    </row>
    <row r="910" spans="1:1" ht="15.75" customHeight="1" x14ac:dyDescent="0.25">
      <c r="A910" s="40"/>
    </row>
    <row r="911" spans="1:1" ht="15.75" customHeight="1" x14ac:dyDescent="0.25">
      <c r="A911" s="40"/>
    </row>
    <row r="912" spans="1:1" ht="15.75" customHeight="1" x14ac:dyDescent="0.25">
      <c r="A912" s="40"/>
    </row>
    <row r="913" spans="1:1" ht="15.75" customHeight="1" x14ac:dyDescent="0.25">
      <c r="A913" s="40"/>
    </row>
    <row r="914" spans="1:1" ht="15.75" customHeight="1" x14ac:dyDescent="0.25">
      <c r="A914" s="40"/>
    </row>
    <row r="915" spans="1:1" ht="15.75" customHeight="1" x14ac:dyDescent="0.25">
      <c r="A915" s="40"/>
    </row>
    <row r="916" spans="1:1" ht="15.75" customHeight="1" x14ac:dyDescent="0.25">
      <c r="A916" s="40"/>
    </row>
    <row r="917" spans="1:1" ht="15.75" customHeight="1" x14ac:dyDescent="0.25">
      <c r="A917" s="40"/>
    </row>
    <row r="918" spans="1:1" ht="15.75" customHeight="1" x14ac:dyDescent="0.25">
      <c r="A918" s="40"/>
    </row>
    <row r="919" spans="1:1" ht="15.75" customHeight="1" x14ac:dyDescent="0.25">
      <c r="A919" s="40"/>
    </row>
    <row r="920" spans="1:1" ht="15.75" customHeight="1" x14ac:dyDescent="0.25">
      <c r="A920" s="40"/>
    </row>
    <row r="921" spans="1:1" ht="15.75" customHeight="1" x14ac:dyDescent="0.25">
      <c r="A921" s="40"/>
    </row>
    <row r="922" spans="1:1" ht="15.75" customHeight="1" x14ac:dyDescent="0.25">
      <c r="A922" s="40"/>
    </row>
    <row r="923" spans="1:1" ht="15.75" customHeight="1" x14ac:dyDescent="0.25">
      <c r="A923" s="40"/>
    </row>
    <row r="924" spans="1:1" ht="15.75" customHeight="1" x14ac:dyDescent="0.25">
      <c r="A924" s="40"/>
    </row>
    <row r="925" spans="1:1" ht="15.75" customHeight="1" x14ac:dyDescent="0.25">
      <c r="A925" s="40"/>
    </row>
    <row r="926" spans="1:1" ht="15.75" customHeight="1" x14ac:dyDescent="0.25">
      <c r="A926" s="40"/>
    </row>
    <row r="927" spans="1:1" ht="15.75" customHeight="1" x14ac:dyDescent="0.25">
      <c r="A927" s="40"/>
    </row>
    <row r="928" spans="1:1" ht="15.75" customHeight="1" x14ac:dyDescent="0.25">
      <c r="A928" s="40"/>
    </row>
    <row r="929" spans="1:1" ht="15.75" customHeight="1" x14ac:dyDescent="0.25">
      <c r="A929" s="40"/>
    </row>
    <row r="930" spans="1:1" ht="15.75" customHeight="1" x14ac:dyDescent="0.25">
      <c r="A930" s="40"/>
    </row>
    <row r="931" spans="1:1" ht="15.75" customHeight="1" x14ac:dyDescent="0.25">
      <c r="A931" s="40"/>
    </row>
    <row r="932" spans="1:1" ht="15.75" customHeight="1" x14ac:dyDescent="0.25">
      <c r="A932" s="40"/>
    </row>
    <row r="933" spans="1:1" ht="15.75" customHeight="1" x14ac:dyDescent="0.25">
      <c r="A933" s="40"/>
    </row>
    <row r="934" spans="1:1" ht="15.75" customHeight="1" x14ac:dyDescent="0.25">
      <c r="A934" s="40"/>
    </row>
    <row r="935" spans="1:1" ht="15.75" customHeight="1" x14ac:dyDescent="0.25">
      <c r="A935" s="40"/>
    </row>
    <row r="936" spans="1:1" ht="15.75" customHeight="1" x14ac:dyDescent="0.25">
      <c r="A936" s="40"/>
    </row>
    <row r="937" spans="1:1" ht="15.75" customHeight="1" x14ac:dyDescent="0.25">
      <c r="A937" s="40"/>
    </row>
    <row r="938" spans="1:1" ht="15.75" customHeight="1" x14ac:dyDescent="0.25">
      <c r="A938" s="40"/>
    </row>
    <row r="939" spans="1:1" ht="15.75" customHeight="1" x14ac:dyDescent="0.25">
      <c r="A939" s="40"/>
    </row>
    <row r="940" spans="1:1" ht="15.75" customHeight="1" x14ac:dyDescent="0.25">
      <c r="A940" s="40"/>
    </row>
    <row r="941" spans="1:1" ht="15.75" customHeight="1" x14ac:dyDescent="0.25">
      <c r="A941" s="40"/>
    </row>
    <row r="942" spans="1:1" ht="15.75" customHeight="1" x14ac:dyDescent="0.25">
      <c r="A942" s="40"/>
    </row>
    <row r="943" spans="1:1" ht="15.75" customHeight="1" x14ac:dyDescent="0.25">
      <c r="A943" s="40"/>
    </row>
    <row r="944" spans="1:1" ht="15.75" customHeight="1" x14ac:dyDescent="0.25">
      <c r="A944" s="40"/>
    </row>
    <row r="945" spans="1:1" ht="15.75" customHeight="1" x14ac:dyDescent="0.25">
      <c r="A945" s="40"/>
    </row>
    <row r="946" spans="1:1" ht="15.75" customHeight="1" x14ac:dyDescent="0.25">
      <c r="A946" s="40"/>
    </row>
    <row r="947" spans="1:1" ht="15.75" customHeight="1" x14ac:dyDescent="0.25">
      <c r="A947" s="40"/>
    </row>
    <row r="948" spans="1:1" ht="15.75" customHeight="1" x14ac:dyDescent="0.25">
      <c r="A948" s="40"/>
    </row>
    <row r="949" spans="1:1" ht="15.75" customHeight="1" x14ac:dyDescent="0.25">
      <c r="A949" s="40"/>
    </row>
    <row r="950" spans="1:1" ht="15.75" customHeight="1" x14ac:dyDescent="0.25">
      <c r="A950" s="40"/>
    </row>
    <row r="951" spans="1:1" ht="15.75" customHeight="1" x14ac:dyDescent="0.25">
      <c r="A951" s="40"/>
    </row>
    <row r="952" spans="1:1" ht="15.75" customHeight="1" x14ac:dyDescent="0.25">
      <c r="A952" s="40"/>
    </row>
    <row r="953" spans="1:1" ht="15.75" customHeight="1" x14ac:dyDescent="0.25">
      <c r="A953" s="40"/>
    </row>
    <row r="954" spans="1:1" ht="15.75" customHeight="1" x14ac:dyDescent="0.25">
      <c r="A954" s="40"/>
    </row>
    <row r="955" spans="1:1" ht="15.75" customHeight="1" x14ac:dyDescent="0.25">
      <c r="A955" s="40"/>
    </row>
    <row r="956" spans="1:1" ht="15.75" customHeight="1" x14ac:dyDescent="0.25">
      <c r="A956" s="40"/>
    </row>
    <row r="957" spans="1:1" ht="15.75" customHeight="1" x14ac:dyDescent="0.25">
      <c r="A957" s="40"/>
    </row>
    <row r="958" spans="1:1" ht="15.75" customHeight="1" x14ac:dyDescent="0.25">
      <c r="A958" s="40"/>
    </row>
    <row r="959" spans="1:1" ht="15.75" customHeight="1" x14ac:dyDescent="0.25">
      <c r="A959" s="40"/>
    </row>
    <row r="960" spans="1:1" ht="15.75" customHeight="1" x14ac:dyDescent="0.25">
      <c r="A960" s="40"/>
    </row>
    <row r="961" spans="1:1" ht="15.75" customHeight="1" x14ac:dyDescent="0.25">
      <c r="A961" s="40"/>
    </row>
    <row r="962" spans="1:1" ht="15.75" customHeight="1" x14ac:dyDescent="0.25">
      <c r="A962" s="40"/>
    </row>
    <row r="963" spans="1:1" ht="15.75" customHeight="1" x14ac:dyDescent="0.25">
      <c r="A963" s="40"/>
    </row>
    <row r="964" spans="1:1" ht="15.75" customHeight="1" x14ac:dyDescent="0.25">
      <c r="A964" s="40"/>
    </row>
    <row r="965" spans="1:1" ht="15.75" customHeight="1" x14ac:dyDescent="0.25">
      <c r="A965" s="40"/>
    </row>
    <row r="966" spans="1:1" ht="15.75" customHeight="1" x14ac:dyDescent="0.25">
      <c r="A966" s="40"/>
    </row>
    <row r="967" spans="1:1" ht="15.75" customHeight="1" x14ac:dyDescent="0.25">
      <c r="A967" s="40"/>
    </row>
    <row r="968" spans="1:1" ht="15.75" customHeight="1" x14ac:dyDescent="0.25">
      <c r="A968" s="40"/>
    </row>
    <row r="969" spans="1:1" ht="15.75" customHeight="1" x14ac:dyDescent="0.25">
      <c r="A969" s="40"/>
    </row>
    <row r="970" spans="1:1" ht="15.75" customHeight="1" x14ac:dyDescent="0.25">
      <c r="A970" s="40"/>
    </row>
    <row r="971" spans="1:1" ht="15.75" customHeight="1" x14ac:dyDescent="0.25">
      <c r="A971" s="40"/>
    </row>
    <row r="972" spans="1:1" ht="15.75" customHeight="1" x14ac:dyDescent="0.25">
      <c r="A972" s="40"/>
    </row>
    <row r="973" spans="1:1" ht="15.75" customHeight="1" x14ac:dyDescent="0.25">
      <c r="A973" s="40"/>
    </row>
    <row r="974" spans="1:1" ht="15.75" customHeight="1" x14ac:dyDescent="0.25">
      <c r="A974" s="40"/>
    </row>
    <row r="975" spans="1:1" ht="15.75" customHeight="1" x14ac:dyDescent="0.25">
      <c r="A975" s="40"/>
    </row>
    <row r="976" spans="1:1" ht="15.75" customHeight="1" x14ac:dyDescent="0.25">
      <c r="A976" s="40"/>
    </row>
    <row r="977" spans="1:1" ht="15.75" customHeight="1" x14ac:dyDescent="0.25">
      <c r="A977" s="40"/>
    </row>
    <row r="978" spans="1:1" ht="15.75" customHeight="1" x14ac:dyDescent="0.25">
      <c r="A978" s="40"/>
    </row>
    <row r="979" spans="1:1" ht="15.75" customHeight="1" x14ac:dyDescent="0.25">
      <c r="A979" s="40"/>
    </row>
    <row r="980" spans="1:1" ht="15.75" customHeight="1" x14ac:dyDescent="0.25">
      <c r="A980" s="40"/>
    </row>
    <row r="981" spans="1:1" ht="15.75" customHeight="1" x14ac:dyDescent="0.25">
      <c r="A981" s="40"/>
    </row>
    <row r="982" spans="1:1" ht="15.75" customHeight="1" x14ac:dyDescent="0.25">
      <c r="A982" s="40"/>
    </row>
    <row r="983" spans="1:1" ht="15.75" customHeight="1" x14ac:dyDescent="0.25">
      <c r="A983" s="40"/>
    </row>
    <row r="984" spans="1:1" ht="15.75" customHeight="1" x14ac:dyDescent="0.25">
      <c r="A984" s="40"/>
    </row>
    <row r="985" spans="1:1" ht="15.75" customHeight="1" x14ac:dyDescent="0.25">
      <c r="A985" s="40"/>
    </row>
    <row r="986" spans="1:1" ht="15.75" customHeight="1" x14ac:dyDescent="0.25">
      <c r="A986" s="40"/>
    </row>
    <row r="987" spans="1:1" ht="15.75" customHeight="1" x14ac:dyDescent="0.25">
      <c r="A987" s="40"/>
    </row>
    <row r="988" spans="1:1" ht="15.75" customHeight="1" x14ac:dyDescent="0.25">
      <c r="A988" s="40"/>
    </row>
    <row r="989" spans="1:1" ht="15.75" customHeight="1" x14ac:dyDescent="0.25">
      <c r="A989" s="40"/>
    </row>
    <row r="990" spans="1:1" ht="15.75" customHeight="1" x14ac:dyDescent="0.25">
      <c r="A990" s="40"/>
    </row>
    <row r="991" spans="1:1" ht="15.75" customHeight="1" x14ac:dyDescent="0.25">
      <c r="A991" s="40"/>
    </row>
    <row r="992" spans="1:1" ht="15.75" customHeight="1" x14ac:dyDescent="0.25">
      <c r="A992" s="40"/>
    </row>
    <row r="993" spans="1:1" ht="15.75" customHeight="1" x14ac:dyDescent="0.25">
      <c r="A993" s="40"/>
    </row>
    <row r="994" spans="1:1" ht="15.75" customHeight="1" x14ac:dyDescent="0.25">
      <c r="A994" s="40"/>
    </row>
    <row r="995" spans="1:1" ht="15.75" customHeight="1" x14ac:dyDescent="0.25">
      <c r="A995" s="40"/>
    </row>
    <row r="996" spans="1:1" ht="15.75" customHeight="1" x14ac:dyDescent="0.25">
      <c r="A996" s="40"/>
    </row>
    <row r="997" spans="1:1" ht="15.75" customHeight="1" x14ac:dyDescent="0.25">
      <c r="A997" s="40"/>
    </row>
    <row r="998" spans="1:1" ht="15.75" customHeight="1" x14ac:dyDescent="0.25">
      <c r="A998" s="40"/>
    </row>
    <row r="999" spans="1:1" ht="15.75" customHeight="1" x14ac:dyDescent="0.25">
      <c r="A999" s="40"/>
    </row>
    <row r="1000" spans="1:1" ht="15.75" customHeight="1" x14ac:dyDescent="0.25">
      <c r="A1000" s="40"/>
    </row>
    <row r="1001" spans="1:1" ht="15.75" customHeight="1" x14ac:dyDescent="0.25">
      <c r="A1001" s="40"/>
    </row>
    <row r="1002" spans="1:1" ht="15.75" customHeight="1" x14ac:dyDescent="0.25">
      <c r="A1002" s="40"/>
    </row>
    <row r="1003" spans="1:1" ht="15.75" customHeight="1" x14ac:dyDescent="0.25">
      <c r="A1003" s="40"/>
    </row>
    <row r="1004" spans="1:1" ht="15.75" customHeight="1" x14ac:dyDescent="0.25">
      <c r="A1004" s="40"/>
    </row>
    <row r="1005" spans="1:1" ht="15.75" customHeight="1" x14ac:dyDescent="0.25">
      <c r="A1005" s="40"/>
    </row>
    <row r="1006" spans="1:1" ht="15.75" customHeight="1" x14ac:dyDescent="0.25">
      <c r="A1006" s="40"/>
    </row>
    <row r="1007" spans="1:1" ht="15.75" customHeight="1" x14ac:dyDescent="0.25">
      <c r="A1007" s="40"/>
    </row>
    <row r="1008" spans="1:1" ht="15.75" customHeight="1" x14ac:dyDescent="0.25">
      <c r="A1008" s="40"/>
    </row>
    <row r="1009" spans="1:1" ht="15.75" customHeight="1" x14ac:dyDescent="0.25">
      <c r="A1009" s="40"/>
    </row>
    <row r="1010" spans="1:1" ht="15.75" customHeight="1" x14ac:dyDescent="0.25">
      <c r="A1010" s="40"/>
    </row>
    <row r="1011" spans="1:1" ht="15.75" customHeight="1" x14ac:dyDescent="0.25">
      <c r="A1011" s="40"/>
    </row>
    <row r="1012" spans="1:1" ht="15.75" customHeight="1" x14ac:dyDescent="0.25">
      <c r="A1012" s="40"/>
    </row>
    <row r="1013" spans="1:1" ht="15.75" customHeight="1" x14ac:dyDescent="0.25">
      <c r="A1013" s="40"/>
    </row>
    <row r="1014" spans="1:1" ht="15.75" customHeight="1" x14ac:dyDescent="0.25">
      <c r="A1014" s="40"/>
    </row>
    <row r="1015" spans="1:1" ht="15.75" customHeight="1" x14ac:dyDescent="0.25">
      <c r="A1015" s="40"/>
    </row>
    <row r="1016" spans="1:1" ht="15.75" customHeight="1" x14ac:dyDescent="0.25">
      <c r="A1016" s="40"/>
    </row>
    <row r="1017" spans="1:1" ht="15.75" customHeight="1" x14ac:dyDescent="0.25">
      <c r="A1017" s="40"/>
    </row>
    <row r="1018" spans="1:1" ht="15.75" customHeight="1" x14ac:dyDescent="0.25">
      <c r="A1018" s="40"/>
    </row>
    <row r="1019" spans="1:1" ht="15.75" customHeight="1" x14ac:dyDescent="0.25">
      <c r="A1019" s="40"/>
    </row>
    <row r="1020" spans="1:1" ht="15.75" customHeight="1" x14ac:dyDescent="0.25">
      <c r="A1020" s="40"/>
    </row>
    <row r="1021" spans="1:1" ht="15.75" customHeight="1" x14ac:dyDescent="0.25">
      <c r="A1021" s="40"/>
    </row>
    <row r="1022" spans="1:1" ht="15.75" customHeight="1" x14ac:dyDescent="0.25">
      <c r="A1022" s="40"/>
    </row>
    <row r="1023" spans="1:1" ht="15.75" customHeight="1" x14ac:dyDescent="0.25">
      <c r="A1023" s="40"/>
    </row>
    <row r="1024" spans="1:1" ht="15.75" customHeight="1" x14ac:dyDescent="0.25">
      <c r="A1024" s="40"/>
    </row>
    <row r="1025" spans="1:1" ht="15.75" customHeight="1" x14ac:dyDescent="0.25">
      <c r="A1025" s="40"/>
    </row>
    <row r="1026" spans="1:1" ht="15.75" customHeight="1" x14ac:dyDescent="0.25">
      <c r="A1026" s="40"/>
    </row>
    <row r="1027" spans="1:1" ht="15.75" customHeight="1" x14ac:dyDescent="0.25">
      <c r="A1027" s="40"/>
    </row>
    <row r="1028" spans="1:1" ht="15.75" customHeight="1" x14ac:dyDescent="0.25">
      <c r="A1028" s="40"/>
    </row>
    <row r="1029" spans="1:1" ht="15.75" customHeight="1" x14ac:dyDescent="0.25">
      <c r="A1029" s="40"/>
    </row>
    <row r="1030" spans="1:1" ht="15.75" customHeight="1" x14ac:dyDescent="0.25">
      <c r="A1030" s="40"/>
    </row>
    <row r="1031" spans="1:1" ht="15.75" customHeight="1" x14ac:dyDescent="0.25">
      <c r="A1031" s="40"/>
    </row>
    <row r="1032" spans="1:1" ht="15.75" customHeight="1" x14ac:dyDescent="0.25">
      <c r="A1032" s="40"/>
    </row>
    <row r="1033" spans="1:1" ht="15.75" customHeight="1" x14ac:dyDescent="0.25">
      <c r="A1033" s="40"/>
    </row>
    <row r="1034" spans="1:1" ht="15.75" customHeight="1" x14ac:dyDescent="0.25">
      <c r="A1034" s="40"/>
    </row>
    <row r="1035" spans="1:1" ht="15.75" customHeight="1" x14ac:dyDescent="0.25">
      <c r="A1035" s="40"/>
    </row>
    <row r="1036" spans="1:1" ht="15.75" customHeight="1" x14ac:dyDescent="0.25">
      <c r="A1036" s="40"/>
    </row>
    <row r="1037" spans="1:1" ht="15.75" customHeight="1" x14ac:dyDescent="0.25">
      <c r="A1037" s="40"/>
    </row>
    <row r="1038" spans="1:1" ht="15.75" customHeight="1" x14ac:dyDescent="0.25">
      <c r="A1038" s="40"/>
    </row>
    <row r="1039" spans="1:1" ht="15.75" customHeight="1" x14ac:dyDescent="0.25">
      <c r="A1039" s="40"/>
    </row>
    <row r="1040" spans="1:1" ht="15.75" customHeight="1" x14ac:dyDescent="0.25">
      <c r="A1040" s="40"/>
    </row>
    <row r="1041" spans="1:1" ht="15.75" customHeight="1" x14ac:dyDescent="0.25">
      <c r="A1041" s="40"/>
    </row>
    <row r="1042" spans="1:1" ht="15.75" customHeight="1" x14ac:dyDescent="0.25">
      <c r="A1042" s="40"/>
    </row>
    <row r="1043" spans="1:1" ht="15.75" customHeight="1" x14ac:dyDescent="0.25">
      <c r="A1043" s="40"/>
    </row>
    <row r="1044" spans="1:1" ht="15.75" customHeight="1" x14ac:dyDescent="0.25">
      <c r="A1044" s="40"/>
    </row>
    <row r="1045" spans="1:1" ht="15.75" customHeight="1" x14ac:dyDescent="0.25">
      <c r="A1045" s="40"/>
    </row>
    <row r="1046" spans="1:1" ht="15.75" customHeight="1" x14ac:dyDescent="0.25">
      <c r="A1046" s="40"/>
    </row>
    <row r="1047" spans="1:1" ht="15.75" customHeight="1" x14ac:dyDescent="0.25">
      <c r="A1047" s="40"/>
    </row>
    <row r="1048" spans="1:1" ht="15.75" customHeight="1" x14ac:dyDescent="0.25">
      <c r="A1048" s="40"/>
    </row>
    <row r="1049" spans="1:1" ht="15.75" customHeight="1" x14ac:dyDescent="0.25">
      <c r="A1049" s="40"/>
    </row>
    <row r="1050" spans="1:1" ht="15.75" customHeight="1" x14ac:dyDescent="0.25">
      <c r="A1050" s="40"/>
    </row>
    <row r="1051" spans="1:1" ht="15.75" customHeight="1" x14ac:dyDescent="0.25">
      <c r="A1051" s="40"/>
    </row>
    <row r="1052" spans="1:1" ht="15.75" customHeight="1" x14ac:dyDescent="0.25">
      <c r="A1052" s="40"/>
    </row>
    <row r="1053" spans="1:1" ht="15.75" customHeight="1" x14ac:dyDescent="0.25">
      <c r="A1053" s="40"/>
    </row>
    <row r="1054" spans="1:1" ht="15.75" customHeight="1" x14ac:dyDescent="0.25">
      <c r="A1054" s="40"/>
    </row>
    <row r="1055" spans="1:1" ht="15.75" customHeight="1" x14ac:dyDescent="0.25">
      <c r="A1055" s="40"/>
    </row>
    <row r="1056" spans="1:1" ht="15.75" customHeight="1" x14ac:dyDescent="0.25">
      <c r="A1056" s="40"/>
    </row>
    <row r="1057" spans="1:1" ht="15.75" customHeight="1" x14ac:dyDescent="0.25">
      <c r="A1057" s="40"/>
    </row>
    <row r="1058" spans="1:1" ht="15.75" customHeight="1" x14ac:dyDescent="0.25">
      <c r="A1058" s="40"/>
    </row>
    <row r="1059" spans="1:1" ht="15.75" customHeight="1" x14ac:dyDescent="0.25">
      <c r="A1059" s="40"/>
    </row>
    <row r="1060" spans="1:1" ht="15.75" customHeight="1" x14ac:dyDescent="0.25">
      <c r="A1060" s="40"/>
    </row>
    <row r="1061" spans="1:1" ht="15.75" customHeight="1" x14ac:dyDescent="0.25">
      <c r="A1061" s="40"/>
    </row>
    <row r="1062" spans="1:1" ht="15.75" customHeight="1" x14ac:dyDescent="0.25">
      <c r="A1062" s="40"/>
    </row>
    <row r="1063" spans="1:1" ht="15.75" customHeight="1" x14ac:dyDescent="0.25">
      <c r="A1063" s="40"/>
    </row>
    <row r="1064" spans="1:1" ht="15.75" customHeight="1" x14ac:dyDescent="0.25">
      <c r="A1064" s="40"/>
    </row>
    <row r="1065" spans="1:1" ht="15.75" customHeight="1" x14ac:dyDescent="0.25">
      <c r="A1065" s="40"/>
    </row>
    <row r="1066" spans="1:1" ht="15.75" customHeight="1" x14ac:dyDescent="0.25">
      <c r="A1066" s="40"/>
    </row>
    <row r="1067" spans="1:1" ht="15.75" customHeight="1" x14ac:dyDescent="0.25">
      <c r="A1067" s="40"/>
    </row>
    <row r="1068" spans="1:1" ht="15.75" customHeight="1" x14ac:dyDescent="0.25">
      <c r="A1068" s="40"/>
    </row>
    <row r="1069" spans="1:1" ht="15.75" customHeight="1" x14ac:dyDescent="0.25">
      <c r="A1069" s="40"/>
    </row>
    <row r="1070" spans="1:1" ht="15.75" customHeight="1" x14ac:dyDescent="0.25">
      <c r="A1070" s="40"/>
    </row>
    <row r="1071" spans="1:1" ht="15.75" customHeight="1" x14ac:dyDescent="0.25">
      <c r="A1071" s="40"/>
    </row>
    <row r="1072" spans="1:1" ht="15.75" customHeight="1" x14ac:dyDescent="0.25">
      <c r="A1072" s="40"/>
    </row>
    <row r="1073" spans="1:1" ht="15.75" customHeight="1" x14ac:dyDescent="0.25">
      <c r="A1073" s="40"/>
    </row>
    <row r="1074" spans="1:1" ht="15.75" customHeight="1" x14ac:dyDescent="0.25">
      <c r="A1074" s="40"/>
    </row>
    <row r="1075" spans="1:1" ht="15.75" customHeight="1" x14ac:dyDescent="0.25">
      <c r="A1075" s="40"/>
    </row>
    <row r="1076" spans="1:1" ht="15.75" customHeight="1" x14ac:dyDescent="0.25">
      <c r="A1076" s="40"/>
    </row>
    <row r="1077" spans="1:1" ht="15.75" customHeight="1" x14ac:dyDescent="0.25">
      <c r="A1077" s="40"/>
    </row>
    <row r="1078" spans="1:1" ht="15.75" customHeight="1" x14ac:dyDescent="0.25">
      <c r="A1078" s="40"/>
    </row>
    <row r="1079" spans="1:1" ht="15.75" customHeight="1" x14ac:dyDescent="0.25">
      <c r="A1079" s="40"/>
    </row>
    <row r="1080" spans="1:1" ht="15.75" customHeight="1" x14ac:dyDescent="0.25">
      <c r="A1080" s="40"/>
    </row>
    <row r="1081" spans="1:1" ht="15.75" customHeight="1" x14ac:dyDescent="0.25">
      <c r="A1081" s="40"/>
    </row>
    <row r="1082" spans="1:1" ht="15.75" customHeight="1" x14ac:dyDescent="0.25">
      <c r="A1082" s="40"/>
    </row>
    <row r="1083" spans="1:1" ht="15.75" customHeight="1" x14ac:dyDescent="0.25">
      <c r="A1083" s="40"/>
    </row>
    <row r="1084" spans="1:1" ht="15.75" customHeight="1" x14ac:dyDescent="0.25">
      <c r="A1084" s="40"/>
    </row>
    <row r="1085" spans="1:1" ht="15.75" customHeight="1" x14ac:dyDescent="0.25">
      <c r="A1085" s="40"/>
    </row>
    <row r="1086" spans="1:1" ht="15.75" customHeight="1" x14ac:dyDescent="0.25">
      <c r="A1086" s="40"/>
    </row>
    <row r="1087" spans="1:1" ht="15.75" customHeight="1" x14ac:dyDescent="0.25">
      <c r="A1087" s="40"/>
    </row>
    <row r="1088" spans="1:1" ht="15.75" customHeight="1" x14ac:dyDescent="0.25">
      <c r="A1088" s="40"/>
    </row>
    <row r="1089" spans="1:1" ht="15.75" customHeight="1" x14ac:dyDescent="0.25">
      <c r="A1089" s="40"/>
    </row>
    <row r="1090" spans="1:1" ht="15.75" customHeight="1" x14ac:dyDescent="0.25">
      <c r="A1090" s="40"/>
    </row>
    <row r="1091" spans="1:1" ht="15.75" customHeight="1" x14ac:dyDescent="0.25">
      <c r="A1091" s="40"/>
    </row>
    <row r="1092" spans="1:1" ht="15.75" customHeight="1" x14ac:dyDescent="0.25">
      <c r="A1092" s="40"/>
    </row>
    <row r="1093" spans="1:1" ht="15.75" customHeight="1" x14ac:dyDescent="0.25">
      <c r="A1093" s="40"/>
    </row>
    <row r="1094" spans="1:1" ht="15.75" customHeight="1" x14ac:dyDescent="0.25">
      <c r="A1094" s="40"/>
    </row>
    <row r="1095" spans="1:1" ht="15.75" customHeight="1" x14ac:dyDescent="0.25">
      <c r="A1095" s="40"/>
    </row>
    <row r="1096" spans="1:1" ht="15.75" customHeight="1" x14ac:dyDescent="0.25">
      <c r="A1096" s="40"/>
    </row>
    <row r="1097" spans="1:1" ht="15.75" customHeight="1" x14ac:dyDescent="0.25">
      <c r="A1097" s="40"/>
    </row>
    <row r="1098" spans="1:1" ht="15.75" customHeight="1" x14ac:dyDescent="0.25">
      <c r="A1098" s="40"/>
    </row>
    <row r="1099" spans="1:1" ht="15.75" customHeight="1" x14ac:dyDescent="0.25">
      <c r="A1099" s="40"/>
    </row>
    <row r="1100" spans="1:1" ht="15.75" customHeight="1" x14ac:dyDescent="0.25">
      <c r="A1100" s="40"/>
    </row>
    <row r="1101" spans="1:1" ht="15.75" customHeight="1" x14ac:dyDescent="0.25">
      <c r="A1101" s="40"/>
    </row>
    <row r="1102" spans="1:1" ht="15.75" customHeight="1" x14ac:dyDescent="0.25">
      <c r="A1102" s="40"/>
    </row>
    <row r="1103" spans="1:1" ht="15.75" customHeight="1" x14ac:dyDescent="0.25">
      <c r="A1103" s="40"/>
    </row>
    <row r="1104" spans="1:1" ht="15.75" customHeight="1" x14ac:dyDescent="0.25">
      <c r="A1104" s="40"/>
    </row>
    <row r="1105" spans="1:1" ht="15.75" customHeight="1" x14ac:dyDescent="0.25">
      <c r="A1105" s="40"/>
    </row>
    <row r="1106" spans="1:1" ht="15.75" customHeight="1" x14ac:dyDescent="0.25">
      <c r="A1106" s="40"/>
    </row>
    <row r="1107" spans="1:1" ht="15.75" customHeight="1" x14ac:dyDescent="0.25">
      <c r="A1107" s="40"/>
    </row>
    <row r="1108" spans="1:1" ht="15.75" customHeight="1" x14ac:dyDescent="0.25">
      <c r="A1108" s="40"/>
    </row>
    <row r="1109" spans="1:1" ht="15.75" customHeight="1" x14ac:dyDescent="0.25">
      <c r="A1109" s="40"/>
    </row>
    <row r="1110" spans="1:1" ht="15.75" customHeight="1" x14ac:dyDescent="0.25">
      <c r="A1110" s="40"/>
    </row>
    <row r="1111" spans="1:1" ht="15.75" customHeight="1" x14ac:dyDescent="0.25">
      <c r="A1111" s="40"/>
    </row>
    <row r="1112" spans="1:1" ht="15.75" customHeight="1" x14ac:dyDescent="0.25">
      <c r="A1112" s="40"/>
    </row>
    <row r="1113" spans="1:1" ht="15.75" customHeight="1" x14ac:dyDescent="0.25">
      <c r="A1113" s="40"/>
    </row>
    <row r="1114" spans="1:1" ht="15.75" customHeight="1" x14ac:dyDescent="0.25">
      <c r="A1114" s="40"/>
    </row>
    <row r="1115" spans="1:1" ht="15.75" customHeight="1" x14ac:dyDescent="0.25">
      <c r="A1115" s="40"/>
    </row>
    <row r="1116" spans="1:1" ht="15.75" customHeight="1" x14ac:dyDescent="0.25">
      <c r="A1116" s="40"/>
    </row>
    <row r="1117" spans="1:1" ht="15.75" customHeight="1" x14ac:dyDescent="0.25">
      <c r="A1117" s="40"/>
    </row>
    <row r="1118" spans="1:1" ht="15.75" customHeight="1" x14ac:dyDescent="0.25">
      <c r="A1118" s="40"/>
    </row>
    <row r="1119" spans="1:1" ht="15.75" customHeight="1" x14ac:dyDescent="0.25">
      <c r="A1119" s="40"/>
    </row>
    <row r="1120" spans="1:1" ht="15.75" customHeight="1" x14ac:dyDescent="0.25">
      <c r="A1120" s="40"/>
    </row>
    <row r="1121" spans="1:1" ht="15.75" customHeight="1" x14ac:dyDescent="0.25">
      <c r="A1121" s="40"/>
    </row>
    <row r="1122" spans="1:1" ht="15.75" customHeight="1" x14ac:dyDescent="0.25">
      <c r="A1122" s="40"/>
    </row>
    <row r="1123" spans="1:1" ht="15.75" customHeight="1" x14ac:dyDescent="0.25">
      <c r="A1123" s="40"/>
    </row>
    <row r="1124" spans="1:1" ht="15.75" customHeight="1" x14ac:dyDescent="0.25">
      <c r="A1124" s="40"/>
    </row>
    <row r="1125" spans="1:1" ht="15.75" customHeight="1" x14ac:dyDescent="0.25">
      <c r="A1125" s="40"/>
    </row>
    <row r="1126" spans="1:1" ht="15.75" customHeight="1" x14ac:dyDescent="0.25">
      <c r="A1126" s="40"/>
    </row>
    <row r="1127" spans="1:1" ht="15.75" customHeight="1" x14ac:dyDescent="0.25">
      <c r="A1127" s="40"/>
    </row>
    <row r="1128" spans="1:1" ht="15.75" customHeight="1" x14ac:dyDescent="0.25">
      <c r="A1128" s="40"/>
    </row>
    <row r="1129" spans="1:1" ht="15.75" customHeight="1" x14ac:dyDescent="0.25">
      <c r="A1129" s="40"/>
    </row>
    <row r="1130" spans="1:1" ht="15.75" customHeight="1" x14ac:dyDescent="0.25">
      <c r="A1130" s="40"/>
    </row>
    <row r="1131" spans="1:1" ht="15.75" customHeight="1" x14ac:dyDescent="0.25">
      <c r="A1131" s="40"/>
    </row>
    <row r="1132" spans="1:1" ht="15.75" customHeight="1" x14ac:dyDescent="0.25">
      <c r="A1132" s="40"/>
    </row>
    <row r="1133" spans="1:1" ht="15.75" customHeight="1" x14ac:dyDescent="0.25">
      <c r="A1133" s="40"/>
    </row>
    <row r="1134" spans="1:1" ht="15.75" customHeight="1" x14ac:dyDescent="0.25">
      <c r="A1134" s="40"/>
    </row>
    <row r="1135" spans="1:1" ht="15.75" customHeight="1" x14ac:dyDescent="0.25">
      <c r="A1135" s="40"/>
    </row>
    <row r="1136" spans="1:1" ht="15.75" customHeight="1" x14ac:dyDescent="0.25">
      <c r="A1136" s="40"/>
    </row>
    <row r="1137" spans="1:1" ht="15.75" customHeight="1" x14ac:dyDescent="0.25">
      <c r="A1137" s="40"/>
    </row>
    <row r="1138" spans="1:1" ht="15.75" customHeight="1" x14ac:dyDescent="0.25">
      <c r="A1138" s="40"/>
    </row>
    <row r="1139" spans="1:1" ht="15.75" customHeight="1" x14ac:dyDescent="0.25">
      <c r="A1139" s="40"/>
    </row>
    <row r="1140" spans="1:1" ht="15.75" customHeight="1" x14ac:dyDescent="0.25">
      <c r="A1140" s="40"/>
    </row>
    <row r="1141" spans="1:1" ht="15.75" customHeight="1" x14ac:dyDescent="0.25">
      <c r="A1141" s="40"/>
    </row>
    <row r="1142" spans="1:1" ht="15.75" customHeight="1" x14ac:dyDescent="0.25">
      <c r="A1142" s="40"/>
    </row>
    <row r="1143" spans="1:1" ht="15.75" customHeight="1" x14ac:dyDescent="0.25">
      <c r="A1143" s="40"/>
    </row>
    <row r="1144" spans="1:1" ht="15.75" customHeight="1" x14ac:dyDescent="0.25">
      <c r="A1144" s="40"/>
    </row>
    <row r="1145" spans="1:1" ht="15.75" customHeight="1" x14ac:dyDescent="0.25">
      <c r="A1145" s="40"/>
    </row>
    <row r="1146" spans="1:1" ht="15.75" customHeight="1" x14ac:dyDescent="0.25">
      <c r="A1146" s="40"/>
    </row>
    <row r="1147" spans="1:1" ht="15.75" customHeight="1" x14ac:dyDescent="0.25">
      <c r="A1147" s="40"/>
    </row>
    <row r="1148" spans="1:1" ht="15.75" customHeight="1" x14ac:dyDescent="0.25">
      <c r="A1148" s="40"/>
    </row>
    <row r="1149" spans="1:1" ht="15.75" customHeight="1" x14ac:dyDescent="0.25">
      <c r="A1149" s="40"/>
    </row>
    <row r="1150" spans="1:1" ht="15.75" customHeight="1" x14ac:dyDescent="0.25">
      <c r="A1150" s="40"/>
    </row>
    <row r="1151" spans="1:1" ht="15.75" customHeight="1" x14ac:dyDescent="0.25">
      <c r="A1151" s="40"/>
    </row>
    <row r="1152" spans="1:1" ht="15.75" customHeight="1" x14ac:dyDescent="0.25">
      <c r="A1152" s="40"/>
    </row>
    <row r="1153" spans="1:1" x14ac:dyDescent="0.25">
      <c r="A1153" s="40"/>
    </row>
    <row r="1154" spans="1:1" x14ac:dyDescent="0.25">
      <c r="A1154" s="40"/>
    </row>
    <row r="1155" spans="1:1" x14ac:dyDescent="0.25">
      <c r="A1155" s="40"/>
    </row>
    <row r="1156" spans="1:1" x14ac:dyDescent="0.25">
      <c r="A1156" s="40"/>
    </row>
    <row r="1157" spans="1:1" x14ac:dyDescent="0.25">
      <c r="A1157" s="40"/>
    </row>
    <row r="1158" spans="1:1" x14ac:dyDescent="0.25">
      <c r="A1158" s="40"/>
    </row>
    <row r="1159" spans="1:1" x14ac:dyDescent="0.25">
      <c r="A1159" s="40"/>
    </row>
    <row r="1160" spans="1:1" x14ac:dyDescent="0.25">
      <c r="A1160" s="40"/>
    </row>
    <row r="1161" spans="1:1" x14ac:dyDescent="0.25">
      <c r="A1161" s="40"/>
    </row>
    <row r="1162" spans="1:1" x14ac:dyDescent="0.25">
      <c r="A1162" s="40"/>
    </row>
    <row r="1163" spans="1:1" x14ac:dyDescent="0.25">
      <c r="A1163" s="40"/>
    </row>
    <row r="1164" spans="1:1" x14ac:dyDescent="0.25">
      <c r="A1164" s="40"/>
    </row>
    <row r="1165" spans="1:1" x14ac:dyDescent="0.25">
      <c r="A1165" s="40"/>
    </row>
    <row r="1166" spans="1:1" x14ac:dyDescent="0.25">
      <c r="A1166" s="40"/>
    </row>
    <row r="1167" spans="1:1" x14ac:dyDescent="0.25">
      <c r="A1167" s="40"/>
    </row>
    <row r="1168" spans="1:1" x14ac:dyDescent="0.25">
      <c r="A1168" s="40"/>
    </row>
    <row r="1169" spans="1:1" x14ac:dyDescent="0.25">
      <c r="A1169" s="40"/>
    </row>
    <row r="1170" spans="1:1" x14ac:dyDescent="0.25">
      <c r="A1170" s="40"/>
    </row>
    <row r="1171" spans="1:1" x14ac:dyDescent="0.25">
      <c r="A1171" s="40"/>
    </row>
    <row r="1172" spans="1:1" x14ac:dyDescent="0.25">
      <c r="A1172" s="40"/>
    </row>
    <row r="1173" spans="1:1" x14ac:dyDescent="0.25">
      <c r="A1173" s="40"/>
    </row>
    <row r="1174" spans="1:1" x14ac:dyDescent="0.25">
      <c r="A1174" s="40"/>
    </row>
    <row r="1175" spans="1:1" x14ac:dyDescent="0.25">
      <c r="A1175" s="40"/>
    </row>
    <row r="1176" spans="1:1" x14ac:dyDescent="0.25">
      <c r="A1176" s="40"/>
    </row>
    <row r="1177" spans="1:1" x14ac:dyDescent="0.25">
      <c r="A1177" s="40"/>
    </row>
    <row r="1178" spans="1:1" x14ac:dyDescent="0.25">
      <c r="A1178" s="40"/>
    </row>
    <row r="1179" spans="1:1" x14ac:dyDescent="0.25">
      <c r="A1179" s="40"/>
    </row>
    <row r="1180" spans="1:1" x14ac:dyDescent="0.25">
      <c r="A1180" s="40"/>
    </row>
    <row r="1181" spans="1:1" x14ac:dyDescent="0.25">
      <c r="A1181" s="40"/>
    </row>
    <row r="1182" spans="1:1" x14ac:dyDescent="0.25">
      <c r="A1182" s="40"/>
    </row>
    <row r="1183" spans="1:1" x14ac:dyDescent="0.25">
      <c r="A1183" s="40"/>
    </row>
    <row r="1184" spans="1:1" x14ac:dyDescent="0.25">
      <c r="A1184" s="40"/>
    </row>
    <row r="1185" spans="1:1" x14ac:dyDescent="0.25">
      <c r="A1185" s="40"/>
    </row>
    <row r="1186" spans="1:1" x14ac:dyDescent="0.25">
      <c r="A1186" s="40"/>
    </row>
    <row r="1187" spans="1:1" x14ac:dyDescent="0.25">
      <c r="A1187" s="40"/>
    </row>
    <row r="1188" spans="1:1" x14ac:dyDescent="0.25">
      <c r="A1188" s="40"/>
    </row>
    <row r="1189" spans="1:1" x14ac:dyDescent="0.25">
      <c r="A1189" s="40"/>
    </row>
    <row r="1190" spans="1:1" x14ac:dyDescent="0.25">
      <c r="A1190" s="40"/>
    </row>
    <row r="1191" spans="1:1" x14ac:dyDescent="0.25">
      <c r="A1191" s="40"/>
    </row>
    <row r="1192" spans="1:1" x14ac:dyDescent="0.25">
      <c r="A1192" s="40"/>
    </row>
    <row r="1193" spans="1:1" x14ac:dyDescent="0.25">
      <c r="A1193" s="40"/>
    </row>
    <row r="1194" spans="1:1" x14ac:dyDescent="0.25">
      <c r="A1194" s="40"/>
    </row>
    <row r="1195" spans="1:1" x14ac:dyDescent="0.25">
      <c r="A1195" s="40"/>
    </row>
    <row r="1196" spans="1:1" x14ac:dyDescent="0.25">
      <c r="A1196" s="40"/>
    </row>
    <row r="1197" spans="1:1" x14ac:dyDescent="0.25">
      <c r="A1197" s="40"/>
    </row>
    <row r="1198" spans="1:1" x14ac:dyDescent="0.25">
      <c r="A1198" s="40"/>
    </row>
    <row r="1199" spans="1:1" x14ac:dyDescent="0.25">
      <c r="A1199" s="40"/>
    </row>
    <row r="1200" spans="1:1" x14ac:dyDescent="0.25">
      <c r="A1200" s="40"/>
    </row>
    <row r="1201" spans="1:1" x14ac:dyDescent="0.25">
      <c r="A1201" s="40"/>
    </row>
    <row r="1202" spans="1:1" x14ac:dyDescent="0.25">
      <c r="A1202" s="40"/>
    </row>
    <row r="1203" spans="1:1" x14ac:dyDescent="0.25">
      <c r="A1203" s="40"/>
    </row>
    <row r="1204" spans="1:1" x14ac:dyDescent="0.25">
      <c r="A1204" s="40"/>
    </row>
    <row r="1205" spans="1:1" x14ac:dyDescent="0.25">
      <c r="A1205" s="40"/>
    </row>
    <row r="1206" spans="1:1" x14ac:dyDescent="0.25">
      <c r="A1206" s="40"/>
    </row>
    <row r="1207" spans="1:1" x14ac:dyDescent="0.25">
      <c r="A1207" s="40"/>
    </row>
    <row r="1208" spans="1:1" x14ac:dyDescent="0.25">
      <c r="A1208" s="40"/>
    </row>
    <row r="1209" spans="1:1" x14ac:dyDescent="0.25">
      <c r="A1209" s="40"/>
    </row>
    <row r="1210" spans="1:1" x14ac:dyDescent="0.25">
      <c r="A1210" s="40"/>
    </row>
    <row r="1211" spans="1:1" x14ac:dyDescent="0.25">
      <c r="A1211" s="40"/>
    </row>
    <row r="1212" spans="1:1" x14ac:dyDescent="0.25">
      <c r="A1212" s="40"/>
    </row>
    <row r="1213" spans="1:1" x14ac:dyDescent="0.25">
      <c r="A1213" s="40"/>
    </row>
    <row r="1214" spans="1:1" x14ac:dyDescent="0.25">
      <c r="A1214" s="40"/>
    </row>
    <row r="1215" spans="1:1" x14ac:dyDescent="0.25">
      <c r="A1215" s="40"/>
    </row>
    <row r="1216" spans="1:1" x14ac:dyDescent="0.25">
      <c r="A1216" s="40"/>
    </row>
    <row r="1217" spans="1:1" x14ac:dyDescent="0.25">
      <c r="A1217" s="40"/>
    </row>
    <row r="1218" spans="1:1" x14ac:dyDescent="0.25">
      <c r="A1218" s="40"/>
    </row>
    <row r="1219" spans="1:1" x14ac:dyDescent="0.25">
      <c r="A1219" s="40"/>
    </row>
    <row r="1220" spans="1:1" x14ac:dyDescent="0.25">
      <c r="A1220" s="40"/>
    </row>
    <row r="1221" spans="1:1" x14ac:dyDescent="0.25">
      <c r="A1221" s="40"/>
    </row>
    <row r="1222" spans="1:1" x14ac:dyDescent="0.25">
      <c r="A1222" s="40"/>
    </row>
    <row r="1223" spans="1:1" x14ac:dyDescent="0.25">
      <c r="A1223" s="40"/>
    </row>
    <row r="1224" spans="1:1" x14ac:dyDescent="0.25">
      <c r="A1224" s="40"/>
    </row>
    <row r="1225" spans="1:1" x14ac:dyDescent="0.25">
      <c r="A1225" s="40"/>
    </row>
    <row r="1226" spans="1:1" x14ac:dyDescent="0.25">
      <c r="A1226" s="40"/>
    </row>
    <row r="1227" spans="1:1" x14ac:dyDescent="0.25">
      <c r="A1227" s="40"/>
    </row>
    <row r="1228" spans="1:1" x14ac:dyDescent="0.25">
      <c r="A1228" s="40"/>
    </row>
    <row r="1229" spans="1:1" x14ac:dyDescent="0.25">
      <c r="A1229" s="40"/>
    </row>
    <row r="1230" spans="1:1" x14ac:dyDescent="0.25">
      <c r="A1230" s="40"/>
    </row>
    <row r="1231" spans="1:1" x14ac:dyDescent="0.25">
      <c r="A1231" s="40"/>
    </row>
    <row r="1232" spans="1:1" x14ac:dyDescent="0.25">
      <c r="A1232" s="40"/>
    </row>
    <row r="1233" spans="1:1" x14ac:dyDescent="0.25">
      <c r="A1233" s="40"/>
    </row>
    <row r="1234" spans="1:1" x14ac:dyDescent="0.25">
      <c r="A1234" s="40"/>
    </row>
    <row r="1235" spans="1:1" x14ac:dyDescent="0.25">
      <c r="A1235" s="40"/>
    </row>
    <row r="1236" spans="1:1" x14ac:dyDescent="0.25">
      <c r="A1236" s="40"/>
    </row>
    <row r="1237" spans="1:1" x14ac:dyDescent="0.25">
      <c r="A1237" s="40"/>
    </row>
    <row r="1238" spans="1:1" x14ac:dyDescent="0.25">
      <c r="A1238" s="40"/>
    </row>
    <row r="1239" spans="1:1" x14ac:dyDescent="0.25">
      <c r="A1239" s="40"/>
    </row>
    <row r="1240" spans="1:1" x14ac:dyDescent="0.25">
      <c r="A1240" s="40"/>
    </row>
    <row r="1241" spans="1:1" x14ac:dyDescent="0.25">
      <c r="A1241" s="40"/>
    </row>
    <row r="1242" spans="1:1" x14ac:dyDescent="0.25">
      <c r="A1242" s="40"/>
    </row>
    <row r="1243" spans="1:1" x14ac:dyDescent="0.25">
      <c r="A1243" s="40"/>
    </row>
    <row r="1244" spans="1:1" x14ac:dyDescent="0.25">
      <c r="A1244" s="40"/>
    </row>
    <row r="1245" spans="1:1" x14ac:dyDescent="0.25">
      <c r="A1245" s="40"/>
    </row>
    <row r="1246" spans="1:1" x14ac:dyDescent="0.25">
      <c r="A1246" s="40"/>
    </row>
    <row r="1247" spans="1:1" x14ac:dyDescent="0.25">
      <c r="A1247" s="40"/>
    </row>
    <row r="1248" spans="1:1" x14ac:dyDescent="0.25">
      <c r="A1248" s="40"/>
    </row>
    <row r="1249" spans="1:1" x14ac:dyDescent="0.25">
      <c r="A1249" s="40"/>
    </row>
    <row r="1250" spans="1:1" x14ac:dyDescent="0.25">
      <c r="A1250" s="40"/>
    </row>
    <row r="1251" spans="1:1" x14ac:dyDescent="0.25">
      <c r="A1251" s="40"/>
    </row>
    <row r="1252" spans="1:1" x14ac:dyDescent="0.25">
      <c r="A1252" s="40"/>
    </row>
    <row r="1253" spans="1:1" x14ac:dyDescent="0.25">
      <c r="A1253" s="40"/>
    </row>
    <row r="1254" spans="1:1" x14ac:dyDescent="0.25">
      <c r="A1254" s="40"/>
    </row>
    <row r="1255" spans="1:1" x14ac:dyDescent="0.25">
      <c r="A1255" s="40"/>
    </row>
    <row r="1256" spans="1:1" x14ac:dyDescent="0.25">
      <c r="A1256" s="40"/>
    </row>
    <row r="1257" spans="1:1" x14ac:dyDescent="0.25">
      <c r="A1257" s="40"/>
    </row>
    <row r="1258" spans="1:1" x14ac:dyDescent="0.25">
      <c r="A1258" s="40"/>
    </row>
    <row r="1259" spans="1:1" x14ac:dyDescent="0.25">
      <c r="A1259" s="40"/>
    </row>
    <row r="1260" spans="1:1" x14ac:dyDescent="0.25">
      <c r="A1260" s="40"/>
    </row>
    <row r="1261" spans="1:1" x14ac:dyDescent="0.25">
      <c r="A1261" s="40"/>
    </row>
    <row r="1262" spans="1:1" x14ac:dyDescent="0.25">
      <c r="A1262" s="40"/>
    </row>
    <row r="1263" spans="1:1" x14ac:dyDescent="0.25">
      <c r="A1263" s="40"/>
    </row>
  </sheetData>
  <mergeCells count="1">
    <mergeCell ref="A1:O1"/>
  </mergeCells>
  <phoneticPr fontId="4" type="noConversion"/>
  <hyperlinks>
    <hyperlink ref="I559" r:id="rId1" display="https://casadosdados.com.br/solucao/cnpj/wms-supermercados-do-brasil-ltda-93209765053075" xr:uid="{4BE38154-DE45-4EF2-BEFA-C466421BFD7F}"/>
  </hyperlinks>
  <pageMargins left="0.11811023622047245" right="0.11811023622047245" top="0.19685039370078741" bottom="0.19685039370078741" header="0.31496062992125984" footer="0.31496062992125984"/>
  <pageSetup paperSize="9" orientation="landscape" r:id="rId2"/>
  <ignoredErrors>
    <ignoredError sqref="O61:O75 O5:O9 O121:O122 O11:O17" calculatedColumn="1"/>
  </ignoredError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25"/>
  <sheetViews>
    <sheetView topLeftCell="A284" zoomScale="166" zoomScaleNormal="166" workbookViewId="0">
      <selection activeCell="B298" sqref="B298"/>
    </sheetView>
  </sheetViews>
  <sheetFormatPr defaultColWidth="12.625" defaultRowHeight="13.5" x14ac:dyDescent="0.25"/>
  <cols>
    <col min="1" max="1" width="8.125" style="32" customWidth="1"/>
    <col min="2" max="2" width="36" style="32" customWidth="1"/>
    <col min="3" max="3" width="6.375" style="32" bestFit="1" customWidth="1"/>
    <col min="4" max="4" width="10.125" style="32" customWidth="1"/>
    <col min="5" max="5" width="7.625" style="32" customWidth="1"/>
    <col min="6" max="6" width="13" style="32" customWidth="1"/>
    <col min="7" max="7" width="65.5" style="32" bestFit="1" customWidth="1"/>
    <col min="8" max="8" width="15.125" style="32" bestFit="1" customWidth="1"/>
    <col min="9" max="9" width="24" style="32" bestFit="1" customWidth="1"/>
    <col min="10" max="10" width="10.375" style="32" bestFit="1" customWidth="1"/>
    <col min="11" max="11" width="9" style="69" bestFit="1" customWidth="1"/>
    <col min="12" max="12" width="8" style="32" customWidth="1"/>
    <col min="13" max="23" width="8.625" style="32" customWidth="1"/>
    <col min="24" max="16384" width="12.625" style="32"/>
  </cols>
  <sheetData>
    <row r="1" spans="1:11" x14ac:dyDescent="0.25">
      <c r="A1" s="369" t="s">
        <v>131</v>
      </c>
      <c r="B1" s="369"/>
      <c r="C1" s="369"/>
      <c r="D1" s="367"/>
      <c r="E1" s="367"/>
      <c r="F1" s="367"/>
      <c r="G1" s="367"/>
      <c r="H1" s="367"/>
      <c r="I1" s="367"/>
      <c r="J1" s="367"/>
      <c r="K1" s="367"/>
    </row>
    <row r="2" spans="1:11" ht="27.75" thickBot="1" x14ac:dyDescent="0.3">
      <c r="A2" s="65" t="s">
        <v>132</v>
      </c>
      <c r="B2" s="66" t="s">
        <v>133</v>
      </c>
      <c r="C2" s="66" t="s">
        <v>404</v>
      </c>
      <c r="D2" s="66" t="s">
        <v>134</v>
      </c>
      <c r="E2" s="66" t="s">
        <v>135</v>
      </c>
      <c r="F2" s="66" t="s">
        <v>136</v>
      </c>
      <c r="G2" s="66" t="s">
        <v>137</v>
      </c>
      <c r="H2" s="66" t="s">
        <v>12</v>
      </c>
      <c r="I2" s="66" t="s">
        <v>138</v>
      </c>
      <c r="J2" s="66" t="s">
        <v>11</v>
      </c>
      <c r="K2" s="67" t="s">
        <v>139</v>
      </c>
    </row>
    <row r="3" spans="1:11" s="181" customFormat="1" ht="20.25" customHeight="1" thickBot="1" x14ac:dyDescent="0.3">
      <c r="A3" s="182">
        <v>1</v>
      </c>
      <c r="B3" s="188" t="s">
        <v>483</v>
      </c>
      <c r="C3" s="183">
        <v>2</v>
      </c>
      <c r="D3" s="184" t="s">
        <v>27</v>
      </c>
      <c r="E3" s="184">
        <v>2024</v>
      </c>
      <c r="F3" s="183" t="s">
        <v>214</v>
      </c>
      <c r="G3" s="185" t="s">
        <v>279</v>
      </c>
      <c r="H3" s="183" t="s">
        <v>188</v>
      </c>
      <c r="I3" s="185" t="s">
        <v>233</v>
      </c>
      <c r="J3" s="186"/>
      <c r="K3" s="187">
        <v>630</v>
      </c>
    </row>
    <row r="4" spans="1:11" s="181" customFormat="1" ht="16.5" customHeight="1" thickBot="1" x14ac:dyDescent="0.3">
      <c r="A4" s="182">
        <v>2</v>
      </c>
      <c r="B4" s="188" t="s">
        <v>483</v>
      </c>
      <c r="C4" s="189">
        <v>2</v>
      </c>
      <c r="D4" s="190" t="s">
        <v>27</v>
      </c>
      <c r="E4" s="190">
        <v>2024</v>
      </c>
      <c r="F4" s="189" t="s">
        <v>214</v>
      </c>
      <c r="G4" s="191" t="s">
        <v>187</v>
      </c>
      <c r="H4" s="189" t="s">
        <v>189</v>
      </c>
      <c r="I4" s="190" t="s">
        <v>233</v>
      </c>
      <c r="J4" s="186"/>
      <c r="K4" s="193">
        <v>630</v>
      </c>
    </row>
    <row r="5" spans="1:11" s="181" customFormat="1" ht="16.5" customHeight="1" thickBot="1" x14ac:dyDescent="0.3">
      <c r="A5" s="182">
        <v>3</v>
      </c>
      <c r="B5" s="188" t="s">
        <v>500</v>
      </c>
      <c r="C5" s="189">
        <v>2</v>
      </c>
      <c r="D5" s="190" t="s">
        <v>27</v>
      </c>
      <c r="E5" s="190">
        <v>2024</v>
      </c>
      <c r="F5" s="189" t="s">
        <v>214</v>
      </c>
      <c r="G5" s="191" t="s">
        <v>171</v>
      </c>
      <c r="H5" s="189" t="s">
        <v>172</v>
      </c>
      <c r="I5" s="191" t="s">
        <v>229</v>
      </c>
      <c r="J5" s="186"/>
      <c r="K5" s="193">
        <v>3409.6</v>
      </c>
    </row>
    <row r="6" spans="1:11" s="181" customFormat="1" ht="14.25" thickBot="1" x14ac:dyDescent="0.3">
      <c r="A6" s="182">
        <v>4</v>
      </c>
      <c r="B6" s="188" t="s">
        <v>500</v>
      </c>
      <c r="C6" s="189">
        <v>2</v>
      </c>
      <c r="D6" s="190" t="s">
        <v>27</v>
      </c>
      <c r="E6" s="190">
        <v>2024</v>
      </c>
      <c r="F6" s="189" t="s">
        <v>214</v>
      </c>
      <c r="G6" s="191" t="s">
        <v>190</v>
      </c>
      <c r="H6" s="189" t="s">
        <v>191</v>
      </c>
      <c r="I6" s="190" t="s">
        <v>225</v>
      </c>
      <c r="J6" s="186"/>
      <c r="K6" s="193">
        <v>3209.6</v>
      </c>
    </row>
    <row r="7" spans="1:11" s="181" customFormat="1" ht="15" customHeight="1" thickBot="1" x14ac:dyDescent="0.3">
      <c r="A7" s="182">
        <v>5</v>
      </c>
      <c r="B7" s="188" t="s">
        <v>223</v>
      </c>
      <c r="C7" s="189">
        <v>5</v>
      </c>
      <c r="D7" s="190" t="s">
        <v>27</v>
      </c>
      <c r="E7" s="190">
        <v>2024</v>
      </c>
      <c r="F7" s="189" t="s">
        <v>213</v>
      </c>
      <c r="G7" s="191" t="s">
        <v>16</v>
      </c>
      <c r="H7" s="189" t="s">
        <v>162</v>
      </c>
      <c r="I7" s="190" t="s">
        <v>207</v>
      </c>
      <c r="J7" s="186"/>
      <c r="K7" s="193">
        <v>54</v>
      </c>
    </row>
    <row r="8" spans="1:11" s="181" customFormat="1" ht="14.25" thickBot="1" x14ac:dyDescent="0.3">
      <c r="A8" s="182">
        <v>6</v>
      </c>
      <c r="B8" s="188" t="s">
        <v>224</v>
      </c>
      <c r="C8" s="189">
        <v>9</v>
      </c>
      <c r="D8" s="190" t="s">
        <v>27</v>
      </c>
      <c r="E8" s="190">
        <v>2024</v>
      </c>
      <c r="F8" s="189" t="s">
        <v>215</v>
      </c>
      <c r="G8" s="191" t="s">
        <v>19</v>
      </c>
      <c r="H8" s="189" t="s">
        <v>170</v>
      </c>
      <c r="I8" s="191" t="s">
        <v>270</v>
      </c>
      <c r="J8" s="186"/>
      <c r="K8" s="193">
        <v>275</v>
      </c>
    </row>
    <row r="9" spans="1:11" s="181" customFormat="1" ht="16.5" customHeight="1" thickBot="1" x14ac:dyDescent="0.3">
      <c r="A9" s="182">
        <v>7</v>
      </c>
      <c r="B9" s="188" t="s">
        <v>227</v>
      </c>
      <c r="C9" s="189">
        <v>11</v>
      </c>
      <c r="D9" s="190" t="s">
        <v>27</v>
      </c>
      <c r="E9" s="190">
        <v>2024</v>
      </c>
      <c r="F9" s="189" t="s">
        <v>214</v>
      </c>
      <c r="G9" s="191" t="s">
        <v>180</v>
      </c>
      <c r="H9" s="189" t="s">
        <v>181</v>
      </c>
      <c r="I9" s="190" t="s">
        <v>221</v>
      </c>
      <c r="J9" s="186"/>
      <c r="K9" s="193">
        <v>2793</v>
      </c>
    </row>
    <row r="10" spans="1:11" s="181" customFormat="1" ht="15" customHeight="1" thickBot="1" x14ac:dyDescent="0.3">
      <c r="A10" s="182">
        <v>8</v>
      </c>
      <c r="B10" s="188" t="s">
        <v>227</v>
      </c>
      <c r="C10" s="189">
        <v>11</v>
      </c>
      <c r="D10" s="190" t="s">
        <v>27</v>
      </c>
      <c r="E10" s="190">
        <v>2024</v>
      </c>
      <c r="F10" s="189" t="s">
        <v>214</v>
      </c>
      <c r="G10" s="191" t="s">
        <v>180</v>
      </c>
      <c r="H10" s="189" t="s">
        <v>181</v>
      </c>
      <c r="I10" s="190" t="s">
        <v>221</v>
      </c>
      <c r="J10" s="194"/>
      <c r="K10" s="193">
        <v>6783</v>
      </c>
    </row>
    <row r="11" spans="1:11" s="181" customFormat="1" ht="14.25" thickBot="1" x14ac:dyDescent="0.3">
      <c r="A11" s="182">
        <v>9</v>
      </c>
      <c r="B11" s="188" t="s">
        <v>424</v>
      </c>
      <c r="C11" s="189">
        <v>16</v>
      </c>
      <c r="D11" s="190" t="s">
        <v>27</v>
      </c>
      <c r="E11" s="190">
        <v>2024</v>
      </c>
      <c r="F11" s="189" t="s">
        <v>214</v>
      </c>
      <c r="G11" s="191" t="s">
        <v>271</v>
      </c>
      <c r="H11" s="189" t="s">
        <v>333</v>
      </c>
      <c r="I11" s="191" t="s">
        <v>273</v>
      </c>
      <c r="J11" s="186"/>
      <c r="K11" s="193">
        <v>420</v>
      </c>
    </row>
    <row r="12" spans="1:11" s="181" customFormat="1" ht="14.25" thickBot="1" x14ac:dyDescent="0.3">
      <c r="A12" s="182">
        <v>10</v>
      </c>
      <c r="B12" s="188" t="s">
        <v>424</v>
      </c>
      <c r="C12" s="189">
        <v>16</v>
      </c>
      <c r="D12" s="190" t="s">
        <v>27</v>
      </c>
      <c r="E12" s="190">
        <v>2024</v>
      </c>
      <c r="F12" s="189" t="s">
        <v>214</v>
      </c>
      <c r="G12" s="191" t="s">
        <v>190</v>
      </c>
      <c r="H12" s="189" t="s">
        <v>191</v>
      </c>
      <c r="I12" s="190" t="s">
        <v>273</v>
      </c>
      <c r="J12" s="186"/>
      <c r="K12" s="193">
        <v>328.43</v>
      </c>
    </row>
    <row r="13" spans="1:11" s="181" customFormat="1" ht="14.25" thickBot="1" x14ac:dyDescent="0.3">
      <c r="A13" s="182">
        <v>11</v>
      </c>
      <c r="B13" s="188" t="s">
        <v>424</v>
      </c>
      <c r="C13" s="189">
        <v>16</v>
      </c>
      <c r="D13" s="190" t="s">
        <v>27</v>
      </c>
      <c r="E13" s="190">
        <v>2024</v>
      </c>
      <c r="F13" s="189" t="s">
        <v>214</v>
      </c>
      <c r="G13" s="191" t="s">
        <v>167</v>
      </c>
      <c r="H13" s="189" t="s">
        <v>168</v>
      </c>
      <c r="I13" s="191" t="s">
        <v>272</v>
      </c>
      <c r="J13" s="186"/>
      <c r="K13" s="193">
        <v>2493</v>
      </c>
    </row>
    <row r="14" spans="1:11" s="181" customFormat="1" ht="14.25" thickBot="1" x14ac:dyDescent="0.3">
      <c r="A14" s="182">
        <v>12</v>
      </c>
      <c r="B14" s="188" t="s">
        <v>224</v>
      </c>
      <c r="C14" s="189">
        <v>18</v>
      </c>
      <c r="D14" s="190" t="s">
        <v>27</v>
      </c>
      <c r="E14" s="190">
        <v>2024</v>
      </c>
      <c r="F14" s="189" t="s">
        <v>208</v>
      </c>
      <c r="G14" s="195" t="s">
        <v>226</v>
      </c>
      <c r="H14" s="196" t="s">
        <v>216</v>
      </c>
      <c r="I14" s="195" t="s">
        <v>456</v>
      </c>
      <c r="J14" s="186"/>
      <c r="K14" s="193">
        <v>1045</v>
      </c>
    </row>
    <row r="15" spans="1:11" s="181" customFormat="1" ht="14.25" thickBot="1" x14ac:dyDescent="0.3">
      <c r="A15" s="182">
        <v>13</v>
      </c>
      <c r="B15" s="188" t="s">
        <v>224</v>
      </c>
      <c r="C15" s="189">
        <v>18</v>
      </c>
      <c r="D15" s="190" t="s">
        <v>27</v>
      </c>
      <c r="E15" s="190">
        <v>2024</v>
      </c>
      <c r="F15" s="189" t="s">
        <v>208</v>
      </c>
      <c r="G15" s="195" t="s">
        <v>226</v>
      </c>
      <c r="H15" s="196" t="s">
        <v>216</v>
      </c>
      <c r="I15" s="195" t="s">
        <v>457</v>
      </c>
      <c r="J15" s="186"/>
      <c r="K15" s="193">
        <v>1900</v>
      </c>
    </row>
    <row r="16" spans="1:11" s="181" customFormat="1" ht="14.25" thickBot="1" x14ac:dyDescent="0.3">
      <c r="A16" s="182">
        <v>14</v>
      </c>
      <c r="B16" s="188" t="s">
        <v>224</v>
      </c>
      <c r="C16" s="189">
        <v>18</v>
      </c>
      <c r="D16" s="190" t="s">
        <v>27</v>
      </c>
      <c r="E16" s="190">
        <v>2024</v>
      </c>
      <c r="F16" s="189" t="s">
        <v>208</v>
      </c>
      <c r="G16" s="195" t="s">
        <v>226</v>
      </c>
      <c r="H16" s="196" t="s">
        <v>216</v>
      </c>
      <c r="I16" s="195" t="s">
        <v>458</v>
      </c>
      <c r="J16" s="186"/>
      <c r="K16" s="193">
        <v>300.8</v>
      </c>
    </row>
    <row r="17" spans="1:12" s="181" customFormat="1" ht="14.25" thickBot="1" x14ac:dyDescent="0.3">
      <c r="A17" s="182">
        <v>15</v>
      </c>
      <c r="B17" s="188" t="s">
        <v>483</v>
      </c>
      <c r="C17" s="189">
        <v>2</v>
      </c>
      <c r="D17" s="190" t="s">
        <v>129</v>
      </c>
      <c r="E17" s="190">
        <v>2024</v>
      </c>
      <c r="F17" s="189" t="s">
        <v>214</v>
      </c>
      <c r="G17" s="191" t="s">
        <v>279</v>
      </c>
      <c r="H17" s="189" t="s">
        <v>188</v>
      </c>
      <c r="I17" s="191" t="s">
        <v>233</v>
      </c>
      <c r="J17" s="186"/>
      <c r="K17" s="193">
        <v>630</v>
      </c>
    </row>
    <row r="18" spans="1:12" s="181" customFormat="1" ht="14.25" thickBot="1" x14ac:dyDescent="0.3">
      <c r="A18" s="182">
        <v>16</v>
      </c>
      <c r="B18" s="188" t="s">
        <v>483</v>
      </c>
      <c r="C18" s="189">
        <v>2</v>
      </c>
      <c r="D18" s="190" t="s">
        <v>129</v>
      </c>
      <c r="E18" s="190">
        <v>2024</v>
      </c>
      <c r="F18" s="189" t="s">
        <v>214</v>
      </c>
      <c r="G18" s="191" t="s">
        <v>187</v>
      </c>
      <c r="H18" s="189" t="s">
        <v>189</v>
      </c>
      <c r="I18" s="190" t="s">
        <v>233</v>
      </c>
      <c r="J18" s="186"/>
      <c r="K18" s="193">
        <v>630</v>
      </c>
    </row>
    <row r="19" spans="1:12" s="181" customFormat="1" ht="14.25" thickBot="1" x14ac:dyDescent="0.3">
      <c r="A19" s="182">
        <v>17</v>
      </c>
      <c r="B19" s="188" t="s">
        <v>500</v>
      </c>
      <c r="C19" s="189">
        <v>2</v>
      </c>
      <c r="D19" s="190" t="s">
        <v>129</v>
      </c>
      <c r="E19" s="190">
        <v>2024</v>
      </c>
      <c r="F19" s="189" t="s">
        <v>214</v>
      </c>
      <c r="G19" s="191" t="s">
        <v>171</v>
      </c>
      <c r="H19" s="189" t="s">
        <v>172</v>
      </c>
      <c r="I19" s="190" t="s">
        <v>229</v>
      </c>
      <c r="J19" s="186"/>
      <c r="K19" s="193">
        <v>3409.6</v>
      </c>
    </row>
    <row r="20" spans="1:12" s="181" customFormat="1" ht="14.25" thickBot="1" x14ac:dyDescent="0.3">
      <c r="A20" s="182">
        <v>18</v>
      </c>
      <c r="B20" s="188" t="s">
        <v>500</v>
      </c>
      <c r="C20" s="189">
        <v>2</v>
      </c>
      <c r="D20" s="190" t="s">
        <v>129</v>
      </c>
      <c r="E20" s="190">
        <v>2024</v>
      </c>
      <c r="F20" s="189" t="s">
        <v>214</v>
      </c>
      <c r="G20" s="191" t="s">
        <v>190</v>
      </c>
      <c r="H20" s="189" t="s">
        <v>191</v>
      </c>
      <c r="I20" s="191" t="s">
        <v>225</v>
      </c>
      <c r="J20" s="186"/>
      <c r="K20" s="193">
        <v>3209.6</v>
      </c>
      <c r="L20" s="197"/>
    </row>
    <row r="21" spans="1:12" s="181" customFormat="1" ht="14.25" thickBot="1" x14ac:dyDescent="0.3">
      <c r="A21" s="182">
        <v>19</v>
      </c>
      <c r="B21" s="188" t="s">
        <v>424</v>
      </c>
      <c r="C21" s="189">
        <v>5</v>
      </c>
      <c r="D21" s="190" t="s">
        <v>129</v>
      </c>
      <c r="E21" s="190">
        <v>2024</v>
      </c>
      <c r="F21" s="189" t="s">
        <v>214</v>
      </c>
      <c r="G21" s="191" t="s">
        <v>274</v>
      </c>
      <c r="H21" s="189" t="s">
        <v>334</v>
      </c>
      <c r="I21" s="191" t="s">
        <v>272</v>
      </c>
      <c r="J21" s="186"/>
      <c r="K21" s="193">
        <v>2643</v>
      </c>
    </row>
    <row r="22" spans="1:12" s="181" customFormat="1" ht="14.25" thickBot="1" x14ac:dyDescent="0.3">
      <c r="A22" s="182">
        <v>20</v>
      </c>
      <c r="B22" s="188" t="s">
        <v>424</v>
      </c>
      <c r="C22" s="189">
        <v>5</v>
      </c>
      <c r="D22" s="190" t="s">
        <v>129</v>
      </c>
      <c r="E22" s="190">
        <v>2024</v>
      </c>
      <c r="F22" s="189" t="s">
        <v>214</v>
      </c>
      <c r="G22" s="191" t="s">
        <v>200</v>
      </c>
      <c r="H22" s="189" t="s">
        <v>201</v>
      </c>
      <c r="I22" s="191" t="s">
        <v>272</v>
      </c>
      <c r="J22" s="186"/>
      <c r="K22" s="193">
        <v>2493</v>
      </c>
    </row>
    <row r="23" spans="1:12" s="181" customFormat="1" ht="14.25" thickBot="1" x14ac:dyDescent="0.3">
      <c r="A23" s="182">
        <v>21</v>
      </c>
      <c r="B23" s="188" t="s">
        <v>424</v>
      </c>
      <c r="C23" s="189">
        <v>5</v>
      </c>
      <c r="D23" s="190" t="s">
        <v>129</v>
      </c>
      <c r="E23" s="190">
        <v>2024</v>
      </c>
      <c r="F23" s="189" t="s">
        <v>214</v>
      </c>
      <c r="G23" s="191" t="s">
        <v>275</v>
      </c>
      <c r="H23" s="189" t="s">
        <v>335</v>
      </c>
      <c r="I23" s="191" t="s">
        <v>273</v>
      </c>
      <c r="J23" s="186"/>
      <c r="K23" s="193">
        <v>420</v>
      </c>
    </row>
    <row r="24" spans="1:12" s="181" customFormat="1" ht="14.25" thickBot="1" x14ac:dyDescent="0.3">
      <c r="A24" s="182">
        <v>22</v>
      </c>
      <c r="B24" s="188" t="s">
        <v>424</v>
      </c>
      <c r="C24" s="189">
        <v>5</v>
      </c>
      <c r="D24" s="190" t="s">
        <v>129</v>
      </c>
      <c r="E24" s="190">
        <v>2024</v>
      </c>
      <c r="F24" s="189" t="s">
        <v>214</v>
      </c>
      <c r="G24" s="191" t="s">
        <v>171</v>
      </c>
      <c r="H24" s="189" t="s">
        <v>172</v>
      </c>
      <c r="I24" s="191" t="s">
        <v>273</v>
      </c>
      <c r="J24" s="194"/>
      <c r="K24" s="193">
        <v>353.43</v>
      </c>
    </row>
    <row r="25" spans="1:12" s="181" customFormat="1" ht="14.25" thickBot="1" x14ac:dyDescent="0.3">
      <c r="A25" s="182">
        <v>23</v>
      </c>
      <c r="B25" s="188" t="s">
        <v>223</v>
      </c>
      <c r="C25" s="189">
        <v>5</v>
      </c>
      <c r="D25" s="190" t="s">
        <v>129</v>
      </c>
      <c r="E25" s="190">
        <v>2024</v>
      </c>
      <c r="F25" s="189" t="s">
        <v>213</v>
      </c>
      <c r="G25" s="191" t="s">
        <v>16</v>
      </c>
      <c r="H25" s="189" t="s">
        <v>162</v>
      </c>
      <c r="I25" s="191" t="s">
        <v>207</v>
      </c>
      <c r="J25" s="198"/>
      <c r="K25" s="193">
        <v>54</v>
      </c>
    </row>
    <row r="26" spans="1:12" s="181" customFormat="1" ht="14.25" thickBot="1" x14ac:dyDescent="0.3">
      <c r="A26" s="182">
        <v>24</v>
      </c>
      <c r="B26" s="188" t="s">
        <v>424</v>
      </c>
      <c r="C26" s="189">
        <v>6</v>
      </c>
      <c r="D26" s="190" t="s">
        <v>129</v>
      </c>
      <c r="E26" s="190">
        <v>2024</v>
      </c>
      <c r="F26" s="189" t="s">
        <v>214</v>
      </c>
      <c r="G26" s="191" t="s">
        <v>175</v>
      </c>
      <c r="H26" s="189" t="s">
        <v>166</v>
      </c>
      <c r="I26" s="191" t="s">
        <v>273</v>
      </c>
      <c r="J26" s="186"/>
      <c r="K26" s="193">
        <v>420</v>
      </c>
    </row>
    <row r="27" spans="1:12" s="181" customFormat="1" ht="14.25" thickBot="1" x14ac:dyDescent="0.3">
      <c r="A27" s="182">
        <v>25</v>
      </c>
      <c r="B27" s="188" t="s">
        <v>424</v>
      </c>
      <c r="C27" s="189">
        <v>6</v>
      </c>
      <c r="D27" s="190" t="s">
        <v>129</v>
      </c>
      <c r="E27" s="190">
        <v>2024</v>
      </c>
      <c r="F27" s="189" t="s">
        <v>214</v>
      </c>
      <c r="G27" s="191" t="s">
        <v>277</v>
      </c>
      <c r="H27" s="189" t="s">
        <v>166</v>
      </c>
      <c r="I27" s="191" t="s">
        <v>284</v>
      </c>
      <c r="J27" s="186"/>
      <c r="K27" s="193">
        <v>420</v>
      </c>
    </row>
    <row r="28" spans="1:12" s="181" customFormat="1" ht="14.25" thickBot="1" x14ac:dyDescent="0.3">
      <c r="A28" s="182">
        <v>26</v>
      </c>
      <c r="B28" s="188" t="s">
        <v>339</v>
      </c>
      <c r="C28" s="189">
        <v>6</v>
      </c>
      <c r="D28" s="190" t="s">
        <v>129</v>
      </c>
      <c r="E28" s="190">
        <v>2024</v>
      </c>
      <c r="F28" s="189" t="s">
        <v>228</v>
      </c>
      <c r="G28" s="191" t="s">
        <v>338</v>
      </c>
      <c r="H28" s="189" t="s">
        <v>337</v>
      </c>
      <c r="I28" s="191" t="s">
        <v>205</v>
      </c>
      <c r="J28" s="186"/>
      <c r="K28" s="193">
        <v>970</v>
      </c>
    </row>
    <row r="29" spans="1:12" s="181" customFormat="1" ht="14.25" thickBot="1" x14ac:dyDescent="0.3">
      <c r="A29" s="182">
        <v>27</v>
      </c>
      <c r="B29" s="188" t="s">
        <v>224</v>
      </c>
      <c r="C29" s="189">
        <v>7</v>
      </c>
      <c r="D29" s="190" t="s">
        <v>129</v>
      </c>
      <c r="E29" s="190">
        <v>2024</v>
      </c>
      <c r="F29" s="189" t="s">
        <v>215</v>
      </c>
      <c r="G29" s="191" t="s">
        <v>19</v>
      </c>
      <c r="H29" s="189" t="s">
        <v>170</v>
      </c>
      <c r="I29" s="191" t="s">
        <v>276</v>
      </c>
      <c r="J29" s="195"/>
      <c r="K29" s="193">
        <v>475</v>
      </c>
    </row>
    <row r="30" spans="1:12" s="181" customFormat="1" ht="14.25" thickBot="1" x14ac:dyDescent="0.3">
      <c r="A30" s="182">
        <v>28</v>
      </c>
      <c r="B30" s="188" t="s">
        <v>224</v>
      </c>
      <c r="C30" s="189">
        <v>15</v>
      </c>
      <c r="D30" s="190" t="s">
        <v>129</v>
      </c>
      <c r="E30" s="190">
        <v>2024</v>
      </c>
      <c r="F30" s="189" t="s">
        <v>208</v>
      </c>
      <c r="G30" s="195" t="s">
        <v>226</v>
      </c>
      <c r="H30" s="196" t="s">
        <v>216</v>
      </c>
      <c r="I30" s="195" t="s">
        <v>459</v>
      </c>
      <c r="J30" s="186"/>
      <c r="K30" s="193">
        <v>419.37</v>
      </c>
    </row>
    <row r="31" spans="1:12" s="181" customFormat="1" ht="14.25" thickBot="1" x14ac:dyDescent="0.3">
      <c r="A31" s="182">
        <v>29</v>
      </c>
      <c r="B31" s="188" t="s">
        <v>224</v>
      </c>
      <c r="C31" s="189">
        <v>15</v>
      </c>
      <c r="D31" s="190" t="s">
        <v>129</v>
      </c>
      <c r="E31" s="190">
        <v>2024</v>
      </c>
      <c r="F31" s="189" t="s">
        <v>208</v>
      </c>
      <c r="G31" s="195" t="s">
        <v>226</v>
      </c>
      <c r="H31" s="196" t="s">
        <v>216</v>
      </c>
      <c r="I31" s="195" t="s">
        <v>460</v>
      </c>
      <c r="J31" s="186"/>
      <c r="K31" s="193">
        <v>2700</v>
      </c>
    </row>
    <row r="32" spans="1:12" s="181" customFormat="1" ht="14.25" thickBot="1" x14ac:dyDescent="0.3">
      <c r="A32" s="182">
        <v>30</v>
      </c>
      <c r="B32" s="188" t="s">
        <v>224</v>
      </c>
      <c r="C32" s="189">
        <v>15</v>
      </c>
      <c r="D32" s="190" t="s">
        <v>129</v>
      </c>
      <c r="E32" s="190">
        <v>2024</v>
      </c>
      <c r="F32" s="189" t="s">
        <v>208</v>
      </c>
      <c r="G32" s="195" t="s">
        <v>226</v>
      </c>
      <c r="H32" s="196" t="s">
        <v>216</v>
      </c>
      <c r="I32" s="195" t="s">
        <v>461</v>
      </c>
      <c r="J32" s="186"/>
      <c r="K32" s="193">
        <v>1485</v>
      </c>
    </row>
    <row r="33" spans="1:11" s="181" customFormat="1" ht="14.25" thickBot="1" x14ac:dyDescent="0.3">
      <c r="A33" s="182">
        <v>31</v>
      </c>
      <c r="B33" s="188" t="s">
        <v>227</v>
      </c>
      <c r="C33" s="189">
        <v>19</v>
      </c>
      <c r="D33" s="190" t="s">
        <v>129</v>
      </c>
      <c r="E33" s="190">
        <v>2024</v>
      </c>
      <c r="F33" s="189" t="s">
        <v>214</v>
      </c>
      <c r="G33" s="199" t="s">
        <v>180</v>
      </c>
      <c r="H33" s="189" t="s">
        <v>181</v>
      </c>
      <c r="I33" s="191" t="s">
        <v>237</v>
      </c>
      <c r="J33" s="195"/>
      <c r="K33" s="193">
        <v>1330</v>
      </c>
    </row>
    <row r="34" spans="1:11" s="181" customFormat="1" ht="14.25" thickBot="1" x14ac:dyDescent="0.3">
      <c r="A34" s="182">
        <v>32</v>
      </c>
      <c r="B34" s="188" t="s">
        <v>339</v>
      </c>
      <c r="C34" s="189">
        <v>29</v>
      </c>
      <c r="D34" s="190" t="s">
        <v>129</v>
      </c>
      <c r="E34" s="190">
        <v>2024</v>
      </c>
      <c r="F34" s="189" t="s">
        <v>228</v>
      </c>
      <c r="G34" s="200" t="s">
        <v>338</v>
      </c>
      <c r="H34" s="207" t="s">
        <v>337</v>
      </c>
      <c r="I34" s="200" t="s">
        <v>205</v>
      </c>
      <c r="J34" s="195"/>
      <c r="K34" s="193">
        <v>970</v>
      </c>
    </row>
    <row r="35" spans="1:11" s="181" customFormat="1" ht="14.25" thickBot="1" x14ac:dyDescent="0.3">
      <c r="A35" s="182">
        <v>33</v>
      </c>
      <c r="B35" s="188" t="s">
        <v>232</v>
      </c>
      <c r="C35" s="189">
        <v>29</v>
      </c>
      <c r="D35" s="190" t="s">
        <v>129</v>
      </c>
      <c r="E35" s="190">
        <v>2024</v>
      </c>
      <c r="F35" s="211" t="s">
        <v>248</v>
      </c>
      <c r="G35" s="202" t="s">
        <v>183</v>
      </c>
      <c r="H35" s="208" t="s">
        <v>182</v>
      </c>
      <c r="I35" s="202" t="s">
        <v>205</v>
      </c>
      <c r="J35" s="186"/>
      <c r="K35" s="193">
        <v>107.1</v>
      </c>
    </row>
    <row r="36" spans="1:11" s="181" customFormat="1" ht="14.25" thickBot="1" x14ac:dyDescent="0.3">
      <c r="A36" s="182">
        <v>34</v>
      </c>
      <c r="B36" s="188" t="s">
        <v>223</v>
      </c>
      <c r="C36" s="189">
        <v>29</v>
      </c>
      <c r="D36" s="190" t="s">
        <v>129</v>
      </c>
      <c r="E36" s="190">
        <v>2024</v>
      </c>
      <c r="F36" s="189" t="s">
        <v>213</v>
      </c>
      <c r="G36" s="199" t="s">
        <v>16</v>
      </c>
      <c r="H36" s="189" t="s">
        <v>162</v>
      </c>
      <c r="I36" s="191" t="s">
        <v>207</v>
      </c>
      <c r="J36" s="195"/>
      <c r="K36" s="193">
        <v>12</v>
      </c>
    </row>
    <row r="37" spans="1:11" s="181" customFormat="1" ht="14.25" thickBot="1" x14ac:dyDescent="0.3">
      <c r="A37" s="182">
        <v>35</v>
      </c>
      <c r="B37" s="188" t="s">
        <v>227</v>
      </c>
      <c r="C37" s="189">
        <v>1</v>
      </c>
      <c r="D37" s="190" t="s">
        <v>130</v>
      </c>
      <c r="E37" s="190">
        <v>2024</v>
      </c>
      <c r="F37" s="189" t="s">
        <v>214</v>
      </c>
      <c r="G37" s="199" t="s">
        <v>180</v>
      </c>
      <c r="H37" s="189" t="s">
        <v>181</v>
      </c>
      <c r="I37" s="191" t="s">
        <v>221</v>
      </c>
      <c r="J37" s="195"/>
      <c r="K37" s="193">
        <v>3458</v>
      </c>
    </row>
    <row r="38" spans="1:11" s="181" customFormat="1" ht="14.25" thickBot="1" x14ac:dyDescent="0.3">
      <c r="A38" s="182">
        <v>36</v>
      </c>
      <c r="B38" s="188" t="s">
        <v>227</v>
      </c>
      <c r="C38" s="189">
        <v>1</v>
      </c>
      <c r="D38" s="190" t="s">
        <v>130</v>
      </c>
      <c r="E38" s="190">
        <v>2024</v>
      </c>
      <c r="F38" s="189" t="s">
        <v>214</v>
      </c>
      <c r="G38" s="199" t="s">
        <v>180</v>
      </c>
      <c r="H38" s="189" t="s">
        <v>181</v>
      </c>
      <c r="I38" s="191" t="s">
        <v>221</v>
      </c>
      <c r="J38" s="186"/>
      <c r="K38" s="193">
        <v>2793</v>
      </c>
    </row>
    <row r="39" spans="1:11" s="181" customFormat="1" ht="14.25" thickBot="1" x14ac:dyDescent="0.3">
      <c r="A39" s="182">
        <v>37</v>
      </c>
      <c r="B39" s="188" t="s">
        <v>424</v>
      </c>
      <c r="C39" s="189">
        <v>5</v>
      </c>
      <c r="D39" s="190" t="s">
        <v>130</v>
      </c>
      <c r="E39" s="190">
        <v>2024</v>
      </c>
      <c r="F39" s="189" t="s">
        <v>214</v>
      </c>
      <c r="G39" s="191" t="s">
        <v>278</v>
      </c>
      <c r="H39" s="189" t="s">
        <v>336</v>
      </c>
      <c r="I39" s="191" t="s">
        <v>273</v>
      </c>
      <c r="J39" s="195"/>
      <c r="K39" s="193">
        <v>420</v>
      </c>
    </row>
    <row r="40" spans="1:11" s="181" customFormat="1" ht="14.25" thickBot="1" x14ac:dyDescent="0.3">
      <c r="A40" s="182">
        <v>38</v>
      </c>
      <c r="B40" s="188" t="s">
        <v>483</v>
      </c>
      <c r="C40" s="189">
        <v>5</v>
      </c>
      <c r="D40" s="190" t="s">
        <v>130</v>
      </c>
      <c r="E40" s="190">
        <v>2024</v>
      </c>
      <c r="F40" s="189" t="s">
        <v>214</v>
      </c>
      <c r="G40" s="191" t="s">
        <v>279</v>
      </c>
      <c r="H40" s="189" t="s">
        <v>188</v>
      </c>
      <c r="I40" s="191" t="s">
        <v>233</v>
      </c>
      <c r="J40" s="195"/>
      <c r="K40" s="193">
        <v>630</v>
      </c>
    </row>
    <row r="41" spans="1:11" s="181" customFormat="1" ht="14.25" thickBot="1" x14ac:dyDescent="0.3">
      <c r="A41" s="182">
        <v>39</v>
      </c>
      <c r="B41" s="188" t="s">
        <v>483</v>
      </c>
      <c r="C41" s="189">
        <v>5</v>
      </c>
      <c r="D41" s="190" t="s">
        <v>130</v>
      </c>
      <c r="E41" s="190">
        <v>2024</v>
      </c>
      <c r="F41" s="189" t="s">
        <v>214</v>
      </c>
      <c r="G41" s="191" t="s">
        <v>187</v>
      </c>
      <c r="H41" s="189" t="s">
        <v>189</v>
      </c>
      <c r="I41" s="191" t="s">
        <v>233</v>
      </c>
      <c r="J41" s="195"/>
      <c r="K41" s="193">
        <v>630</v>
      </c>
    </row>
    <row r="42" spans="1:11" s="181" customFormat="1" ht="14.25" thickBot="1" x14ac:dyDescent="0.3">
      <c r="A42" s="182">
        <v>40</v>
      </c>
      <c r="B42" s="188" t="s">
        <v>424</v>
      </c>
      <c r="C42" s="189">
        <v>5</v>
      </c>
      <c r="D42" s="190" t="s">
        <v>130</v>
      </c>
      <c r="E42" s="190">
        <v>2024</v>
      </c>
      <c r="F42" s="189" t="s">
        <v>214</v>
      </c>
      <c r="G42" s="191" t="s">
        <v>163</v>
      </c>
      <c r="H42" s="189" t="s">
        <v>164</v>
      </c>
      <c r="I42" s="191" t="s">
        <v>272</v>
      </c>
      <c r="J42" s="186"/>
      <c r="K42" s="193">
        <v>2506.8000000000002</v>
      </c>
    </row>
    <row r="43" spans="1:11" s="181" customFormat="1" ht="14.25" thickBot="1" x14ac:dyDescent="0.3">
      <c r="A43" s="182">
        <v>41</v>
      </c>
      <c r="B43" s="188" t="s">
        <v>424</v>
      </c>
      <c r="C43" s="189">
        <v>5</v>
      </c>
      <c r="D43" s="190" t="s">
        <v>130</v>
      </c>
      <c r="E43" s="190">
        <v>2024</v>
      </c>
      <c r="F43" s="189" t="s">
        <v>214</v>
      </c>
      <c r="G43" s="191" t="s">
        <v>171</v>
      </c>
      <c r="H43" s="189" t="s">
        <v>172</v>
      </c>
      <c r="I43" s="191" t="s">
        <v>273</v>
      </c>
      <c r="J43" s="186"/>
      <c r="K43" s="193">
        <v>445</v>
      </c>
    </row>
    <row r="44" spans="1:11" s="181" customFormat="1" ht="14.25" thickBot="1" x14ac:dyDescent="0.3">
      <c r="A44" s="182">
        <v>42</v>
      </c>
      <c r="B44" s="188" t="s">
        <v>500</v>
      </c>
      <c r="C44" s="189">
        <v>5</v>
      </c>
      <c r="D44" s="190" t="s">
        <v>130</v>
      </c>
      <c r="E44" s="190">
        <v>2024</v>
      </c>
      <c r="F44" s="189" t="s">
        <v>214</v>
      </c>
      <c r="G44" s="191" t="s">
        <v>171</v>
      </c>
      <c r="H44" s="189" t="s">
        <v>172</v>
      </c>
      <c r="I44" s="191" t="s">
        <v>229</v>
      </c>
      <c r="J44" s="195"/>
      <c r="K44" s="193">
        <v>3337.35</v>
      </c>
    </row>
    <row r="45" spans="1:11" s="181" customFormat="1" ht="14.25" thickBot="1" x14ac:dyDescent="0.3">
      <c r="A45" s="182">
        <v>43</v>
      </c>
      <c r="B45" s="188" t="s">
        <v>500</v>
      </c>
      <c r="C45" s="189">
        <v>5</v>
      </c>
      <c r="D45" s="190" t="s">
        <v>130</v>
      </c>
      <c r="E45" s="190">
        <v>2024</v>
      </c>
      <c r="F45" s="189" t="s">
        <v>214</v>
      </c>
      <c r="G45" s="191" t="s">
        <v>190</v>
      </c>
      <c r="H45" s="189" t="s">
        <v>191</v>
      </c>
      <c r="I45" s="191" t="s">
        <v>225</v>
      </c>
      <c r="J45" s="195"/>
      <c r="K45" s="193">
        <v>3126.16</v>
      </c>
    </row>
    <row r="46" spans="1:11" s="181" customFormat="1" ht="14.25" thickBot="1" x14ac:dyDescent="0.3">
      <c r="A46" s="182">
        <v>44</v>
      </c>
      <c r="B46" s="188" t="s">
        <v>223</v>
      </c>
      <c r="C46" s="189">
        <v>5</v>
      </c>
      <c r="D46" s="190" t="s">
        <v>130</v>
      </c>
      <c r="E46" s="190">
        <v>2024</v>
      </c>
      <c r="F46" s="189" t="s">
        <v>213</v>
      </c>
      <c r="G46" s="191" t="s">
        <v>16</v>
      </c>
      <c r="H46" s="189" t="s">
        <v>162</v>
      </c>
      <c r="I46" s="191" t="s">
        <v>207</v>
      </c>
      <c r="J46" s="195"/>
      <c r="K46" s="193">
        <v>54</v>
      </c>
    </row>
    <row r="47" spans="1:11" s="181" customFormat="1" ht="14.25" thickBot="1" x14ac:dyDescent="0.3">
      <c r="A47" s="182">
        <v>45</v>
      </c>
      <c r="B47" s="188" t="s">
        <v>483</v>
      </c>
      <c r="C47" s="189">
        <v>26</v>
      </c>
      <c r="D47" s="190" t="s">
        <v>130</v>
      </c>
      <c r="E47" s="190">
        <v>2024</v>
      </c>
      <c r="F47" s="189" t="s">
        <v>214</v>
      </c>
      <c r="G47" s="191" t="s">
        <v>279</v>
      </c>
      <c r="H47" s="189" t="s">
        <v>188</v>
      </c>
      <c r="I47" s="191" t="s">
        <v>233</v>
      </c>
      <c r="J47" s="195"/>
      <c r="K47" s="193">
        <v>380</v>
      </c>
    </row>
    <row r="48" spans="1:11" s="181" customFormat="1" ht="14.25" thickBot="1" x14ac:dyDescent="0.3">
      <c r="A48" s="182">
        <v>46</v>
      </c>
      <c r="B48" s="188" t="s">
        <v>424</v>
      </c>
      <c r="C48" s="189">
        <v>27</v>
      </c>
      <c r="D48" s="190" t="s">
        <v>130</v>
      </c>
      <c r="E48" s="190">
        <v>2024</v>
      </c>
      <c r="F48" s="189" t="s">
        <v>214</v>
      </c>
      <c r="G48" s="191" t="s">
        <v>275</v>
      </c>
      <c r="H48" s="189" t="s">
        <v>335</v>
      </c>
      <c r="I48" s="191" t="s">
        <v>273</v>
      </c>
      <c r="J48" s="186"/>
      <c r="K48" s="193">
        <v>420</v>
      </c>
    </row>
    <row r="49" spans="1:11" s="181" customFormat="1" ht="14.25" thickBot="1" x14ac:dyDescent="0.3">
      <c r="A49" s="182">
        <v>47</v>
      </c>
      <c r="B49" s="188" t="s">
        <v>224</v>
      </c>
      <c r="C49" s="189">
        <v>27</v>
      </c>
      <c r="D49" s="190" t="s">
        <v>130</v>
      </c>
      <c r="E49" s="190">
        <v>2024</v>
      </c>
      <c r="F49" s="189" t="s">
        <v>208</v>
      </c>
      <c r="G49" s="195" t="s">
        <v>226</v>
      </c>
      <c r="H49" s="196" t="s">
        <v>216</v>
      </c>
      <c r="I49" s="195" t="s">
        <v>462</v>
      </c>
      <c r="J49" s="195"/>
      <c r="K49" s="193">
        <v>446.37</v>
      </c>
    </row>
    <row r="50" spans="1:11" s="181" customFormat="1" ht="14.25" thickBot="1" x14ac:dyDescent="0.3">
      <c r="A50" s="182">
        <v>48</v>
      </c>
      <c r="B50" s="188" t="s">
        <v>224</v>
      </c>
      <c r="C50" s="189">
        <v>27</v>
      </c>
      <c r="D50" s="190" t="s">
        <v>130</v>
      </c>
      <c r="E50" s="190">
        <v>2024</v>
      </c>
      <c r="F50" s="189" t="s">
        <v>208</v>
      </c>
      <c r="G50" s="195" t="s">
        <v>226</v>
      </c>
      <c r="H50" s="196" t="s">
        <v>216</v>
      </c>
      <c r="I50" s="195" t="s">
        <v>463</v>
      </c>
      <c r="J50" s="195"/>
      <c r="K50" s="193">
        <v>3500</v>
      </c>
    </row>
    <row r="51" spans="1:11" s="181" customFormat="1" ht="14.25" thickBot="1" x14ac:dyDescent="0.3">
      <c r="A51" s="182">
        <v>49</v>
      </c>
      <c r="B51" s="188" t="s">
        <v>224</v>
      </c>
      <c r="C51" s="189">
        <v>27</v>
      </c>
      <c r="D51" s="190" t="s">
        <v>130</v>
      </c>
      <c r="E51" s="190">
        <v>2024</v>
      </c>
      <c r="F51" s="189" t="s">
        <v>208</v>
      </c>
      <c r="G51" s="195" t="s">
        <v>226</v>
      </c>
      <c r="H51" s="196" t="s">
        <v>216</v>
      </c>
      <c r="I51" s="195" t="s">
        <v>464</v>
      </c>
      <c r="J51" s="195"/>
      <c r="K51" s="193">
        <v>1925</v>
      </c>
    </row>
    <row r="52" spans="1:11" s="181" customFormat="1" ht="14.25" thickBot="1" x14ac:dyDescent="0.3">
      <c r="A52" s="182">
        <v>50</v>
      </c>
      <c r="B52" s="188" t="s">
        <v>424</v>
      </c>
      <c r="C52" s="189">
        <v>27</v>
      </c>
      <c r="D52" s="190" t="s">
        <v>130</v>
      </c>
      <c r="E52" s="190">
        <v>2024</v>
      </c>
      <c r="F52" s="189" t="s">
        <v>214</v>
      </c>
      <c r="G52" s="191" t="s">
        <v>190</v>
      </c>
      <c r="H52" s="189" t="s">
        <v>191</v>
      </c>
      <c r="I52" s="191" t="s">
        <v>280</v>
      </c>
      <c r="J52" s="195"/>
      <c r="K52" s="193">
        <v>1836.59</v>
      </c>
    </row>
    <row r="53" spans="1:11" s="181" customFormat="1" ht="14.25" thickBot="1" x14ac:dyDescent="0.3">
      <c r="A53" s="182">
        <v>51</v>
      </c>
      <c r="B53" s="188" t="s">
        <v>424</v>
      </c>
      <c r="C53" s="189">
        <v>27</v>
      </c>
      <c r="D53" s="190" t="s">
        <v>130</v>
      </c>
      <c r="E53" s="190">
        <v>2024</v>
      </c>
      <c r="F53" s="189" t="s">
        <v>228</v>
      </c>
      <c r="G53" s="200" t="s">
        <v>167</v>
      </c>
      <c r="H53" s="207" t="s">
        <v>168</v>
      </c>
      <c r="I53" s="200" t="s">
        <v>273</v>
      </c>
      <c r="J53" s="195"/>
      <c r="K53" s="193">
        <v>420</v>
      </c>
    </row>
    <row r="54" spans="1:11" s="181" customFormat="1" ht="14.25" thickBot="1" x14ac:dyDescent="0.3">
      <c r="A54" s="182">
        <v>52</v>
      </c>
      <c r="B54" s="188" t="s">
        <v>232</v>
      </c>
      <c r="C54" s="189">
        <v>28</v>
      </c>
      <c r="D54" s="190" t="s">
        <v>130</v>
      </c>
      <c r="E54" s="190">
        <v>2024</v>
      </c>
      <c r="F54" s="211" t="s">
        <v>248</v>
      </c>
      <c r="G54" s="202" t="s">
        <v>183</v>
      </c>
      <c r="H54" s="208" t="s">
        <v>182</v>
      </c>
      <c r="I54" s="202" t="s">
        <v>205</v>
      </c>
      <c r="J54" s="195"/>
      <c r="K54" s="193">
        <v>250</v>
      </c>
    </row>
    <row r="55" spans="1:11" s="181" customFormat="1" ht="14.25" thickBot="1" x14ac:dyDescent="0.3">
      <c r="A55" s="182">
        <v>53</v>
      </c>
      <c r="B55" s="188" t="s">
        <v>483</v>
      </c>
      <c r="C55" s="189">
        <v>3</v>
      </c>
      <c r="D55" s="190" t="s">
        <v>17</v>
      </c>
      <c r="E55" s="190">
        <v>2024</v>
      </c>
      <c r="F55" s="189" t="s">
        <v>214</v>
      </c>
      <c r="G55" s="191" t="s">
        <v>279</v>
      </c>
      <c r="H55" s="189" t="s">
        <v>188</v>
      </c>
      <c r="I55" s="191" t="s">
        <v>233</v>
      </c>
      <c r="J55" s="203"/>
      <c r="K55" s="193">
        <v>630</v>
      </c>
    </row>
    <row r="56" spans="1:11" s="181" customFormat="1" ht="14.25" thickBot="1" x14ac:dyDescent="0.3">
      <c r="A56" s="182">
        <v>54</v>
      </c>
      <c r="B56" s="188" t="s">
        <v>483</v>
      </c>
      <c r="C56" s="189">
        <v>3</v>
      </c>
      <c r="D56" s="190" t="s">
        <v>17</v>
      </c>
      <c r="E56" s="190">
        <v>2024</v>
      </c>
      <c r="F56" s="189" t="s">
        <v>214</v>
      </c>
      <c r="G56" s="191" t="s">
        <v>187</v>
      </c>
      <c r="H56" s="189" t="s">
        <v>189</v>
      </c>
      <c r="I56" s="191" t="s">
        <v>233</v>
      </c>
      <c r="J56" s="186"/>
      <c r="K56" s="193">
        <v>630</v>
      </c>
    </row>
    <row r="57" spans="1:11" s="181" customFormat="1" ht="14.25" thickBot="1" x14ac:dyDescent="0.3">
      <c r="A57" s="182">
        <v>55</v>
      </c>
      <c r="B57" s="188" t="s">
        <v>500</v>
      </c>
      <c r="C57" s="189">
        <v>3</v>
      </c>
      <c r="D57" s="190" t="s">
        <v>17</v>
      </c>
      <c r="E57" s="190">
        <v>2024</v>
      </c>
      <c r="F57" s="189" t="s">
        <v>214</v>
      </c>
      <c r="G57" s="191" t="s">
        <v>171</v>
      </c>
      <c r="H57" s="189" t="s">
        <v>172</v>
      </c>
      <c r="I57" s="191" t="s">
        <v>229</v>
      </c>
      <c r="J57" s="186"/>
      <c r="K57" s="193">
        <v>3426.16</v>
      </c>
    </row>
    <row r="58" spans="1:11" s="181" customFormat="1" ht="14.25" thickBot="1" x14ac:dyDescent="0.3">
      <c r="A58" s="182">
        <v>56</v>
      </c>
      <c r="B58" s="188" t="s">
        <v>500</v>
      </c>
      <c r="C58" s="189">
        <v>3</v>
      </c>
      <c r="D58" s="190" t="s">
        <v>17</v>
      </c>
      <c r="E58" s="190">
        <v>2024</v>
      </c>
      <c r="F58" s="189" t="s">
        <v>214</v>
      </c>
      <c r="G58" s="191" t="s">
        <v>190</v>
      </c>
      <c r="H58" s="189" t="s">
        <v>191</v>
      </c>
      <c r="I58" s="191" t="s">
        <v>225</v>
      </c>
      <c r="J58" s="186"/>
      <c r="K58" s="193">
        <v>3226.16</v>
      </c>
    </row>
    <row r="59" spans="1:11" s="181" customFormat="1" ht="14.25" thickBot="1" x14ac:dyDescent="0.3">
      <c r="A59" s="182">
        <v>57</v>
      </c>
      <c r="B59" s="188" t="s">
        <v>223</v>
      </c>
      <c r="C59" s="189">
        <v>5</v>
      </c>
      <c r="D59" s="190" t="s">
        <v>17</v>
      </c>
      <c r="E59" s="190">
        <v>2024</v>
      </c>
      <c r="F59" s="189" t="s">
        <v>213</v>
      </c>
      <c r="G59" s="191" t="s">
        <v>16</v>
      </c>
      <c r="H59" s="189" t="s">
        <v>162</v>
      </c>
      <c r="I59" s="191" t="s">
        <v>207</v>
      </c>
      <c r="J59" s="195"/>
      <c r="K59" s="193">
        <v>36</v>
      </c>
    </row>
    <row r="60" spans="1:11" s="181" customFormat="1" ht="14.25" thickBot="1" x14ac:dyDescent="0.3">
      <c r="A60" s="182">
        <v>58</v>
      </c>
      <c r="B60" s="188" t="s">
        <v>224</v>
      </c>
      <c r="C60" s="189">
        <v>8</v>
      </c>
      <c r="D60" s="190" t="s">
        <v>17</v>
      </c>
      <c r="E60" s="190">
        <v>2024</v>
      </c>
      <c r="F60" s="189" t="s">
        <v>215</v>
      </c>
      <c r="G60" s="191" t="s">
        <v>19</v>
      </c>
      <c r="H60" s="189" t="s">
        <v>170</v>
      </c>
      <c r="I60" s="191" t="s">
        <v>281</v>
      </c>
      <c r="J60" s="186"/>
      <c r="K60" s="193">
        <v>650</v>
      </c>
    </row>
    <row r="61" spans="1:11" s="181" customFormat="1" ht="14.25" thickBot="1" x14ac:dyDescent="0.3">
      <c r="A61" s="182">
        <v>59</v>
      </c>
      <c r="B61" s="188" t="s">
        <v>224</v>
      </c>
      <c r="C61" s="189">
        <v>11</v>
      </c>
      <c r="D61" s="190" t="s">
        <v>17</v>
      </c>
      <c r="E61" s="190">
        <v>2024</v>
      </c>
      <c r="F61" s="189" t="s">
        <v>215</v>
      </c>
      <c r="G61" s="200" t="s">
        <v>19</v>
      </c>
      <c r="H61" s="207" t="s">
        <v>170</v>
      </c>
      <c r="I61" s="200" t="s">
        <v>282</v>
      </c>
      <c r="J61" s="186"/>
      <c r="K61" s="193">
        <v>555</v>
      </c>
    </row>
    <row r="62" spans="1:11" s="181" customFormat="1" ht="14.25" thickBot="1" x14ac:dyDescent="0.3">
      <c r="A62" s="182">
        <v>60</v>
      </c>
      <c r="B62" s="188" t="s">
        <v>232</v>
      </c>
      <c r="C62" s="189">
        <v>12</v>
      </c>
      <c r="D62" s="190" t="s">
        <v>17</v>
      </c>
      <c r="E62" s="190">
        <v>2024</v>
      </c>
      <c r="F62" s="211" t="s">
        <v>248</v>
      </c>
      <c r="G62" s="202" t="s">
        <v>183</v>
      </c>
      <c r="H62" s="208" t="s">
        <v>182</v>
      </c>
      <c r="I62" s="202" t="s">
        <v>205</v>
      </c>
      <c r="J62" s="195"/>
      <c r="K62" s="193">
        <v>23.72</v>
      </c>
    </row>
    <row r="63" spans="1:11" s="181" customFormat="1" ht="14.25" thickBot="1" x14ac:dyDescent="0.3">
      <c r="A63" s="182">
        <v>61</v>
      </c>
      <c r="B63" s="188" t="s">
        <v>424</v>
      </c>
      <c r="C63" s="189">
        <v>16</v>
      </c>
      <c r="D63" s="190" t="s">
        <v>17</v>
      </c>
      <c r="E63" s="190">
        <v>2024</v>
      </c>
      <c r="F63" s="189" t="s">
        <v>214</v>
      </c>
      <c r="G63" s="191" t="s">
        <v>283</v>
      </c>
      <c r="H63" s="196" t="s">
        <v>177</v>
      </c>
      <c r="I63" s="191" t="s">
        <v>272</v>
      </c>
      <c r="J63" s="186"/>
      <c r="K63" s="193">
        <v>2100</v>
      </c>
    </row>
    <row r="64" spans="1:11" s="181" customFormat="1" ht="14.25" thickBot="1" x14ac:dyDescent="0.3">
      <c r="A64" s="182">
        <v>62</v>
      </c>
      <c r="B64" s="188" t="s">
        <v>424</v>
      </c>
      <c r="C64" s="189">
        <v>16</v>
      </c>
      <c r="D64" s="190" t="s">
        <v>17</v>
      </c>
      <c r="E64" s="190">
        <v>2024</v>
      </c>
      <c r="F64" s="189" t="s">
        <v>214</v>
      </c>
      <c r="G64" s="191" t="s">
        <v>200</v>
      </c>
      <c r="H64" s="189" t="s">
        <v>201</v>
      </c>
      <c r="I64" s="191" t="s">
        <v>284</v>
      </c>
      <c r="J64" s="186"/>
      <c r="K64" s="193">
        <v>420</v>
      </c>
    </row>
    <row r="65" spans="1:13" s="181" customFormat="1" ht="14.25" thickBot="1" x14ac:dyDescent="0.3">
      <c r="A65" s="182">
        <v>63</v>
      </c>
      <c r="B65" s="188" t="s">
        <v>424</v>
      </c>
      <c r="C65" s="189">
        <v>16</v>
      </c>
      <c r="D65" s="190" t="s">
        <v>17</v>
      </c>
      <c r="E65" s="190">
        <v>2024</v>
      </c>
      <c r="F65" s="189" t="s">
        <v>214</v>
      </c>
      <c r="G65" s="191" t="s">
        <v>275</v>
      </c>
      <c r="H65" s="189" t="s">
        <v>335</v>
      </c>
      <c r="I65" s="191" t="s">
        <v>273</v>
      </c>
      <c r="J65" s="186"/>
      <c r="K65" s="193">
        <v>840</v>
      </c>
      <c r="M65" s="197"/>
    </row>
    <row r="66" spans="1:13" s="181" customFormat="1" ht="14.25" thickBot="1" x14ac:dyDescent="0.3">
      <c r="A66" s="182">
        <v>64</v>
      </c>
      <c r="B66" s="188" t="s">
        <v>424</v>
      </c>
      <c r="C66" s="189">
        <v>16</v>
      </c>
      <c r="D66" s="190" t="s">
        <v>17</v>
      </c>
      <c r="E66" s="190">
        <v>2024</v>
      </c>
      <c r="F66" s="189" t="s">
        <v>214</v>
      </c>
      <c r="G66" s="191" t="s">
        <v>190</v>
      </c>
      <c r="H66" s="189" t="s">
        <v>191</v>
      </c>
      <c r="I66" s="191" t="s">
        <v>280</v>
      </c>
      <c r="J66" s="186"/>
      <c r="K66" s="193">
        <v>1836.59</v>
      </c>
    </row>
    <row r="67" spans="1:13" s="181" customFormat="1" ht="14.25" thickBot="1" x14ac:dyDescent="0.3">
      <c r="A67" s="182">
        <v>65</v>
      </c>
      <c r="B67" s="188" t="s">
        <v>424</v>
      </c>
      <c r="C67" s="189">
        <v>16</v>
      </c>
      <c r="D67" s="190" t="s">
        <v>17</v>
      </c>
      <c r="E67" s="190">
        <v>2024</v>
      </c>
      <c r="F67" s="189" t="s">
        <v>214</v>
      </c>
      <c r="G67" s="191" t="s">
        <v>190</v>
      </c>
      <c r="H67" s="189" t="s">
        <v>191</v>
      </c>
      <c r="I67" s="191" t="s">
        <v>284</v>
      </c>
      <c r="J67" s="186"/>
      <c r="K67" s="193">
        <v>297.62</v>
      </c>
    </row>
    <row r="68" spans="1:13" s="181" customFormat="1" ht="14.25" thickBot="1" x14ac:dyDescent="0.3">
      <c r="A68" s="182">
        <v>66</v>
      </c>
      <c r="B68" s="188" t="s">
        <v>424</v>
      </c>
      <c r="C68" s="189">
        <v>16</v>
      </c>
      <c r="D68" s="190" t="s">
        <v>17</v>
      </c>
      <c r="E68" s="190">
        <v>2024</v>
      </c>
      <c r="F68" s="189" t="s">
        <v>228</v>
      </c>
      <c r="G68" s="191" t="s">
        <v>167</v>
      </c>
      <c r="H68" s="189" t="s">
        <v>168</v>
      </c>
      <c r="I68" s="191" t="s">
        <v>273</v>
      </c>
      <c r="J68" s="186"/>
      <c r="K68" s="193">
        <v>420</v>
      </c>
    </row>
    <row r="69" spans="1:13" s="181" customFormat="1" ht="14.25" thickBot="1" x14ac:dyDescent="0.3">
      <c r="A69" s="182">
        <v>67</v>
      </c>
      <c r="B69" s="188" t="s">
        <v>224</v>
      </c>
      <c r="C69" s="189">
        <v>17</v>
      </c>
      <c r="D69" s="190" t="s">
        <v>17</v>
      </c>
      <c r="E69" s="190">
        <v>2024</v>
      </c>
      <c r="F69" s="189" t="s">
        <v>208</v>
      </c>
      <c r="G69" s="195" t="s">
        <v>226</v>
      </c>
      <c r="H69" s="196" t="s">
        <v>216</v>
      </c>
      <c r="I69" s="195" t="s">
        <v>472</v>
      </c>
      <c r="J69" s="186"/>
      <c r="K69" s="193">
        <v>1925</v>
      </c>
    </row>
    <row r="70" spans="1:13" s="181" customFormat="1" ht="14.25" thickBot="1" x14ac:dyDescent="0.3">
      <c r="A70" s="182">
        <v>68</v>
      </c>
      <c r="B70" s="188" t="s">
        <v>224</v>
      </c>
      <c r="C70" s="189">
        <v>17</v>
      </c>
      <c r="D70" s="190" t="s">
        <v>17</v>
      </c>
      <c r="E70" s="190">
        <v>2024</v>
      </c>
      <c r="F70" s="189" t="s">
        <v>208</v>
      </c>
      <c r="G70" s="195" t="s">
        <v>226</v>
      </c>
      <c r="H70" s="196" t="s">
        <v>216</v>
      </c>
      <c r="I70" s="195" t="s">
        <v>466</v>
      </c>
      <c r="J70" s="186"/>
      <c r="K70" s="193">
        <v>3500</v>
      </c>
    </row>
    <row r="71" spans="1:13" s="181" customFormat="1" ht="14.25" thickBot="1" x14ac:dyDescent="0.3">
      <c r="A71" s="182">
        <v>69</v>
      </c>
      <c r="B71" s="188" t="s">
        <v>224</v>
      </c>
      <c r="C71" s="189">
        <v>17</v>
      </c>
      <c r="D71" s="190" t="s">
        <v>17</v>
      </c>
      <c r="E71" s="190">
        <v>2024</v>
      </c>
      <c r="F71" s="189" t="s">
        <v>208</v>
      </c>
      <c r="G71" s="195" t="s">
        <v>226</v>
      </c>
      <c r="H71" s="196" t="s">
        <v>216</v>
      </c>
      <c r="I71" s="195" t="s">
        <v>465</v>
      </c>
      <c r="J71" s="186"/>
      <c r="K71" s="193">
        <v>1053.0999999999999</v>
      </c>
    </row>
    <row r="72" spans="1:13" s="181" customFormat="1" ht="14.25" thickBot="1" x14ac:dyDescent="0.3">
      <c r="A72" s="182">
        <v>70</v>
      </c>
      <c r="B72" s="188" t="s">
        <v>227</v>
      </c>
      <c r="C72" s="189">
        <v>18</v>
      </c>
      <c r="D72" s="190" t="s">
        <v>17</v>
      </c>
      <c r="E72" s="190">
        <v>2024</v>
      </c>
      <c r="F72" s="189" t="s">
        <v>214</v>
      </c>
      <c r="G72" s="200" t="s">
        <v>180</v>
      </c>
      <c r="H72" s="207" t="s">
        <v>181</v>
      </c>
      <c r="I72" s="200" t="s">
        <v>237</v>
      </c>
      <c r="J72" s="195"/>
      <c r="K72" s="193">
        <v>3458</v>
      </c>
    </row>
    <row r="73" spans="1:13" s="181" customFormat="1" ht="14.25" thickBot="1" x14ac:dyDescent="0.3">
      <c r="A73" s="182">
        <v>71</v>
      </c>
      <c r="B73" s="188" t="s">
        <v>232</v>
      </c>
      <c r="C73" s="189">
        <v>19</v>
      </c>
      <c r="D73" s="190" t="s">
        <v>17</v>
      </c>
      <c r="E73" s="190">
        <v>2024</v>
      </c>
      <c r="F73" s="211" t="s">
        <v>248</v>
      </c>
      <c r="G73" s="202" t="s">
        <v>285</v>
      </c>
      <c r="H73" s="208" t="s">
        <v>286</v>
      </c>
      <c r="I73" s="202" t="s">
        <v>205</v>
      </c>
      <c r="J73" s="186"/>
      <c r="K73" s="193">
        <v>784.5</v>
      </c>
    </row>
    <row r="74" spans="1:13" s="181" customFormat="1" ht="14.25" thickBot="1" x14ac:dyDescent="0.3">
      <c r="A74" s="182">
        <v>72</v>
      </c>
      <c r="B74" s="188" t="s">
        <v>253</v>
      </c>
      <c r="C74" s="189">
        <v>25</v>
      </c>
      <c r="D74" s="190" t="s">
        <v>17</v>
      </c>
      <c r="E74" s="190">
        <v>2024</v>
      </c>
      <c r="F74" s="189" t="s">
        <v>210</v>
      </c>
      <c r="G74" s="191" t="s">
        <v>178</v>
      </c>
      <c r="H74" s="196" t="s">
        <v>179</v>
      </c>
      <c r="I74" s="191" t="s">
        <v>209</v>
      </c>
      <c r="J74" s="195"/>
      <c r="K74" s="193">
        <v>2388.52</v>
      </c>
    </row>
    <row r="75" spans="1:13" s="181" customFormat="1" ht="14.25" thickBot="1" x14ac:dyDescent="0.3">
      <c r="A75" s="182">
        <v>73</v>
      </c>
      <c r="B75" s="188" t="s">
        <v>424</v>
      </c>
      <c r="C75" s="189">
        <v>26</v>
      </c>
      <c r="D75" s="190" t="s">
        <v>17</v>
      </c>
      <c r="E75" s="190">
        <v>2024</v>
      </c>
      <c r="F75" s="189" t="s">
        <v>214</v>
      </c>
      <c r="G75" s="191" t="s">
        <v>287</v>
      </c>
      <c r="H75" s="189" t="s">
        <v>340</v>
      </c>
      <c r="I75" s="191" t="s">
        <v>272</v>
      </c>
      <c r="J75" s="186"/>
      <c r="K75" s="193">
        <v>2506.8000000000002</v>
      </c>
    </row>
    <row r="76" spans="1:13" s="181" customFormat="1" ht="14.25" thickBot="1" x14ac:dyDescent="0.3">
      <c r="A76" s="182">
        <v>74</v>
      </c>
      <c r="B76" s="188" t="s">
        <v>424</v>
      </c>
      <c r="C76" s="189">
        <v>30</v>
      </c>
      <c r="D76" s="190" t="s">
        <v>17</v>
      </c>
      <c r="E76" s="190">
        <v>2024</v>
      </c>
      <c r="F76" s="189" t="s">
        <v>228</v>
      </c>
      <c r="G76" s="191" t="s">
        <v>288</v>
      </c>
      <c r="H76" s="189" t="s">
        <v>341</v>
      </c>
      <c r="I76" s="191" t="s">
        <v>284</v>
      </c>
      <c r="J76" s="195"/>
      <c r="K76" s="193">
        <v>420</v>
      </c>
    </row>
    <row r="77" spans="1:13" s="181" customFormat="1" ht="14.25" thickBot="1" x14ac:dyDescent="0.3">
      <c r="A77" s="182">
        <v>75</v>
      </c>
      <c r="B77" s="188" t="s">
        <v>223</v>
      </c>
      <c r="C77" s="189">
        <v>6</v>
      </c>
      <c r="D77" s="190" t="s">
        <v>18</v>
      </c>
      <c r="E77" s="190">
        <v>2024</v>
      </c>
      <c r="F77" s="189" t="s">
        <v>213</v>
      </c>
      <c r="G77" s="191" t="s">
        <v>16</v>
      </c>
      <c r="H77" s="189" t="s">
        <v>162</v>
      </c>
      <c r="I77" s="191" t="s">
        <v>207</v>
      </c>
      <c r="J77" s="186"/>
      <c r="K77" s="193">
        <v>36</v>
      </c>
    </row>
    <row r="78" spans="1:13" s="181" customFormat="1" ht="14.25" thickBot="1" x14ac:dyDescent="0.3">
      <c r="A78" s="182">
        <v>76</v>
      </c>
      <c r="B78" s="188" t="s">
        <v>483</v>
      </c>
      <c r="C78" s="189">
        <v>7</v>
      </c>
      <c r="D78" s="190" t="s">
        <v>18</v>
      </c>
      <c r="E78" s="190">
        <v>2024</v>
      </c>
      <c r="F78" s="189" t="s">
        <v>214</v>
      </c>
      <c r="G78" s="191" t="s">
        <v>187</v>
      </c>
      <c r="H78" s="196" t="s">
        <v>189</v>
      </c>
      <c r="I78" s="191" t="s">
        <v>233</v>
      </c>
      <c r="J78" s="186"/>
      <c r="K78" s="193">
        <v>840</v>
      </c>
    </row>
    <row r="79" spans="1:13" s="181" customFormat="1" ht="14.25" thickBot="1" x14ac:dyDescent="0.3">
      <c r="A79" s="182">
        <v>77</v>
      </c>
      <c r="B79" s="188" t="s">
        <v>424</v>
      </c>
      <c r="C79" s="189">
        <v>7</v>
      </c>
      <c r="D79" s="190" t="s">
        <v>18</v>
      </c>
      <c r="E79" s="190">
        <v>2024</v>
      </c>
      <c r="F79" s="189" t="s">
        <v>214</v>
      </c>
      <c r="G79" s="191" t="s">
        <v>287</v>
      </c>
      <c r="H79" s="189" t="s">
        <v>340</v>
      </c>
      <c r="I79" s="191" t="s">
        <v>272</v>
      </c>
      <c r="J79" s="186"/>
      <c r="K79" s="193">
        <v>2506.8000000000002</v>
      </c>
    </row>
    <row r="80" spans="1:13" s="181" customFormat="1" ht="14.25" thickBot="1" x14ac:dyDescent="0.3">
      <c r="A80" s="182">
        <v>78</v>
      </c>
      <c r="B80" s="188" t="s">
        <v>424</v>
      </c>
      <c r="C80" s="189">
        <v>7</v>
      </c>
      <c r="D80" s="190" t="s">
        <v>18</v>
      </c>
      <c r="E80" s="190">
        <v>2024</v>
      </c>
      <c r="F80" s="189" t="s">
        <v>214</v>
      </c>
      <c r="G80" s="191" t="s">
        <v>289</v>
      </c>
      <c r="H80" s="196" t="s">
        <v>176</v>
      </c>
      <c r="I80" s="191" t="s">
        <v>272</v>
      </c>
      <c r="J80" s="195"/>
      <c r="K80" s="193">
        <v>2565.8000000000002</v>
      </c>
    </row>
    <row r="81" spans="1:11" s="181" customFormat="1" ht="14.25" thickBot="1" x14ac:dyDescent="0.3">
      <c r="A81" s="182">
        <v>79</v>
      </c>
      <c r="B81" s="188" t="s">
        <v>424</v>
      </c>
      <c r="C81" s="189">
        <v>7</v>
      </c>
      <c r="D81" s="190" t="s">
        <v>18</v>
      </c>
      <c r="E81" s="190">
        <v>2024</v>
      </c>
      <c r="F81" s="189" t="s">
        <v>214</v>
      </c>
      <c r="G81" s="191" t="s">
        <v>290</v>
      </c>
      <c r="H81" s="189" t="s">
        <v>342</v>
      </c>
      <c r="I81" s="191" t="s">
        <v>273</v>
      </c>
      <c r="J81" s="186"/>
      <c r="K81" s="193">
        <v>280</v>
      </c>
    </row>
    <row r="82" spans="1:11" s="181" customFormat="1" ht="14.25" thickBot="1" x14ac:dyDescent="0.3">
      <c r="A82" s="182">
        <v>80</v>
      </c>
      <c r="B82" s="188" t="s">
        <v>483</v>
      </c>
      <c r="C82" s="189">
        <v>7</v>
      </c>
      <c r="D82" s="190" t="s">
        <v>18</v>
      </c>
      <c r="E82" s="190">
        <v>2024</v>
      </c>
      <c r="F82" s="189" t="s">
        <v>214</v>
      </c>
      <c r="G82" s="191" t="s">
        <v>187</v>
      </c>
      <c r="H82" s="196" t="s">
        <v>189</v>
      </c>
      <c r="I82" s="191" t="s">
        <v>233</v>
      </c>
      <c r="J82" s="195"/>
      <c r="K82" s="193">
        <v>840</v>
      </c>
    </row>
    <row r="83" spans="1:11" s="181" customFormat="1" ht="14.25" thickBot="1" x14ac:dyDescent="0.3">
      <c r="A83" s="182">
        <v>81</v>
      </c>
      <c r="B83" s="188" t="s">
        <v>500</v>
      </c>
      <c r="C83" s="189">
        <v>7</v>
      </c>
      <c r="D83" s="190" t="s">
        <v>18</v>
      </c>
      <c r="E83" s="190">
        <v>2024</v>
      </c>
      <c r="F83" s="189" t="s">
        <v>214</v>
      </c>
      <c r="G83" s="191" t="s">
        <v>171</v>
      </c>
      <c r="H83" s="189" t="s">
        <v>172</v>
      </c>
      <c r="I83" s="191" t="s">
        <v>229</v>
      </c>
      <c r="J83" s="186"/>
      <c r="K83" s="193">
        <v>5412.75</v>
      </c>
    </row>
    <row r="84" spans="1:11" s="181" customFormat="1" ht="14.25" thickBot="1" x14ac:dyDescent="0.3">
      <c r="A84" s="182">
        <v>82</v>
      </c>
      <c r="B84" s="188" t="s">
        <v>424</v>
      </c>
      <c r="C84" s="189">
        <v>7</v>
      </c>
      <c r="D84" s="190" t="s">
        <v>18</v>
      </c>
      <c r="E84" s="190">
        <v>2024</v>
      </c>
      <c r="F84" s="189" t="s">
        <v>214</v>
      </c>
      <c r="G84" s="191" t="s">
        <v>190</v>
      </c>
      <c r="H84" s="189" t="s">
        <v>191</v>
      </c>
      <c r="I84" s="191" t="s">
        <v>284</v>
      </c>
      <c r="J84" s="195"/>
      <c r="K84" s="193">
        <v>700</v>
      </c>
    </row>
    <row r="85" spans="1:11" s="181" customFormat="1" ht="14.25" thickBot="1" x14ac:dyDescent="0.3">
      <c r="A85" s="182">
        <v>83</v>
      </c>
      <c r="B85" s="188" t="s">
        <v>500</v>
      </c>
      <c r="C85" s="189">
        <v>7</v>
      </c>
      <c r="D85" s="190" t="s">
        <v>18</v>
      </c>
      <c r="E85" s="190">
        <v>2024</v>
      </c>
      <c r="F85" s="189" t="s">
        <v>214</v>
      </c>
      <c r="G85" s="191" t="s">
        <v>190</v>
      </c>
      <c r="H85" s="189" t="s">
        <v>191</v>
      </c>
      <c r="I85" s="191" t="s">
        <v>225</v>
      </c>
      <c r="J85" s="186"/>
      <c r="K85" s="193">
        <v>4862.57</v>
      </c>
    </row>
    <row r="86" spans="1:11" s="181" customFormat="1" ht="14.25" thickBot="1" x14ac:dyDescent="0.3">
      <c r="A86" s="182">
        <v>84</v>
      </c>
      <c r="B86" s="188" t="s">
        <v>227</v>
      </c>
      <c r="C86" s="189">
        <v>9</v>
      </c>
      <c r="D86" s="190" t="s">
        <v>18</v>
      </c>
      <c r="E86" s="190">
        <v>2024</v>
      </c>
      <c r="F86" s="189" t="s">
        <v>214</v>
      </c>
      <c r="G86" s="191" t="s">
        <v>180</v>
      </c>
      <c r="H86" s="189" t="s">
        <v>181</v>
      </c>
      <c r="I86" s="191" t="s">
        <v>237</v>
      </c>
      <c r="J86" s="195"/>
      <c r="K86" s="193">
        <v>1330</v>
      </c>
    </row>
    <row r="87" spans="1:11" s="181" customFormat="1" ht="14.25" thickBot="1" x14ac:dyDescent="0.3">
      <c r="A87" s="182">
        <v>85</v>
      </c>
      <c r="B87" s="188" t="s">
        <v>224</v>
      </c>
      <c r="C87" s="189">
        <v>13</v>
      </c>
      <c r="D87" s="190" t="s">
        <v>18</v>
      </c>
      <c r="E87" s="190">
        <v>2024</v>
      </c>
      <c r="F87" s="189" t="s">
        <v>215</v>
      </c>
      <c r="G87" s="191" t="s">
        <v>19</v>
      </c>
      <c r="H87" s="189" t="s">
        <v>170</v>
      </c>
      <c r="I87" s="191" t="s">
        <v>291</v>
      </c>
      <c r="J87" s="186"/>
      <c r="K87" s="193">
        <v>850</v>
      </c>
    </row>
    <row r="88" spans="1:11" s="181" customFormat="1" ht="14.25" thickBot="1" x14ac:dyDescent="0.3">
      <c r="A88" s="182">
        <v>86</v>
      </c>
      <c r="B88" s="188" t="s">
        <v>424</v>
      </c>
      <c r="C88" s="189">
        <v>13</v>
      </c>
      <c r="D88" s="190" t="s">
        <v>18</v>
      </c>
      <c r="E88" s="190">
        <v>2024</v>
      </c>
      <c r="F88" s="189" t="s">
        <v>214</v>
      </c>
      <c r="G88" s="191" t="s">
        <v>262</v>
      </c>
      <c r="H88" s="196" t="s">
        <v>176</v>
      </c>
      <c r="I88" s="191" t="s">
        <v>272</v>
      </c>
      <c r="J88" s="186"/>
      <c r="K88" s="193">
        <v>2110.6999999999998</v>
      </c>
    </row>
    <row r="89" spans="1:11" s="181" customFormat="1" ht="14.25" thickBot="1" x14ac:dyDescent="0.3">
      <c r="A89" s="182">
        <v>87</v>
      </c>
      <c r="B89" s="188" t="s">
        <v>424</v>
      </c>
      <c r="C89" s="189">
        <v>13</v>
      </c>
      <c r="D89" s="190" t="s">
        <v>18</v>
      </c>
      <c r="E89" s="190">
        <v>2024</v>
      </c>
      <c r="F89" s="189" t="s">
        <v>214</v>
      </c>
      <c r="G89" s="191" t="s">
        <v>190</v>
      </c>
      <c r="H89" s="189" t="s">
        <v>191</v>
      </c>
      <c r="I89" s="191" t="s">
        <v>284</v>
      </c>
      <c r="J89" s="186"/>
      <c r="K89" s="193">
        <v>337.5</v>
      </c>
    </row>
    <row r="90" spans="1:11" s="181" customFormat="1" ht="14.25" thickBot="1" x14ac:dyDescent="0.3">
      <c r="A90" s="182">
        <v>88</v>
      </c>
      <c r="B90" s="188" t="s">
        <v>424</v>
      </c>
      <c r="C90" s="189">
        <v>13</v>
      </c>
      <c r="D90" s="190" t="s">
        <v>18</v>
      </c>
      <c r="E90" s="190">
        <v>2024</v>
      </c>
      <c r="F90" s="189" t="s">
        <v>228</v>
      </c>
      <c r="G90" s="190" t="s">
        <v>292</v>
      </c>
      <c r="H90" s="189" t="s">
        <v>343</v>
      </c>
      <c r="I90" s="191" t="s">
        <v>284</v>
      </c>
      <c r="J90" s="186"/>
      <c r="K90" s="193">
        <v>420</v>
      </c>
    </row>
    <row r="91" spans="1:11" s="181" customFormat="1" ht="14.25" thickBot="1" x14ac:dyDescent="0.3">
      <c r="A91" s="182">
        <v>89</v>
      </c>
      <c r="B91" s="188" t="s">
        <v>424</v>
      </c>
      <c r="C91" s="189">
        <v>13</v>
      </c>
      <c r="D91" s="190" t="s">
        <v>18</v>
      </c>
      <c r="E91" s="190">
        <v>2024</v>
      </c>
      <c r="F91" s="189" t="s">
        <v>228</v>
      </c>
      <c r="G91" s="190" t="s">
        <v>292</v>
      </c>
      <c r="H91" s="189" t="s">
        <v>343</v>
      </c>
      <c r="I91" s="191" t="s">
        <v>284</v>
      </c>
      <c r="J91" s="195"/>
      <c r="K91" s="193">
        <v>420</v>
      </c>
    </row>
    <row r="92" spans="1:11" s="181" customFormat="1" ht="14.25" thickBot="1" x14ac:dyDescent="0.3">
      <c r="A92" s="182">
        <v>90</v>
      </c>
      <c r="B92" s="188" t="s">
        <v>424</v>
      </c>
      <c r="C92" s="189">
        <v>13</v>
      </c>
      <c r="D92" s="190" t="s">
        <v>18</v>
      </c>
      <c r="E92" s="190">
        <v>2024</v>
      </c>
      <c r="F92" s="189" t="s">
        <v>228</v>
      </c>
      <c r="G92" s="191" t="s">
        <v>290</v>
      </c>
      <c r="H92" s="189" t="s">
        <v>342</v>
      </c>
      <c r="I92" s="191" t="s">
        <v>273</v>
      </c>
      <c r="J92" s="186"/>
      <c r="K92" s="193">
        <v>280</v>
      </c>
    </row>
    <row r="93" spans="1:11" s="181" customFormat="1" ht="14.25" thickBot="1" x14ac:dyDescent="0.3">
      <c r="A93" s="182">
        <v>91</v>
      </c>
      <c r="B93" s="188" t="s">
        <v>224</v>
      </c>
      <c r="C93" s="189">
        <v>16</v>
      </c>
      <c r="D93" s="190" t="s">
        <v>18</v>
      </c>
      <c r="E93" s="190">
        <v>2024</v>
      </c>
      <c r="F93" s="189" t="s">
        <v>208</v>
      </c>
      <c r="G93" s="195" t="s">
        <v>226</v>
      </c>
      <c r="H93" s="196" t="s">
        <v>216</v>
      </c>
      <c r="I93" s="195" t="s">
        <v>470</v>
      </c>
      <c r="J93" s="195"/>
      <c r="K93" s="193">
        <v>1086.67</v>
      </c>
    </row>
    <row r="94" spans="1:11" s="181" customFormat="1" ht="14.25" thickBot="1" x14ac:dyDescent="0.3">
      <c r="A94" s="182">
        <v>92</v>
      </c>
      <c r="B94" s="188" t="s">
        <v>224</v>
      </c>
      <c r="C94" s="189">
        <v>16</v>
      </c>
      <c r="D94" s="190" t="s">
        <v>18</v>
      </c>
      <c r="E94" s="190">
        <v>2024</v>
      </c>
      <c r="F94" s="189" t="s">
        <v>208</v>
      </c>
      <c r="G94" s="195" t="s">
        <v>226</v>
      </c>
      <c r="H94" s="196" t="s">
        <v>216</v>
      </c>
      <c r="I94" s="195" t="s">
        <v>471</v>
      </c>
      <c r="J94" s="195"/>
      <c r="K94" s="193">
        <v>4200</v>
      </c>
    </row>
    <row r="95" spans="1:11" s="181" customFormat="1" ht="14.25" thickBot="1" x14ac:dyDescent="0.3">
      <c r="A95" s="182">
        <v>93</v>
      </c>
      <c r="B95" s="188" t="s">
        <v>224</v>
      </c>
      <c r="C95" s="189">
        <v>16</v>
      </c>
      <c r="D95" s="190" t="s">
        <v>18</v>
      </c>
      <c r="E95" s="190">
        <v>2024</v>
      </c>
      <c r="F95" s="189" t="s">
        <v>208</v>
      </c>
      <c r="G95" s="195" t="s">
        <v>226</v>
      </c>
      <c r="H95" s="196" t="s">
        <v>216</v>
      </c>
      <c r="I95" s="195" t="s">
        <v>473</v>
      </c>
      <c r="J95" s="186"/>
      <c r="K95" s="193">
        <v>2310</v>
      </c>
    </row>
    <row r="96" spans="1:11" s="181" customFormat="1" ht="14.25" thickBot="1" x14ac:dyDescent="0.3">
      <c r="A96" s="182">
        <v>94</v>
      </c>
      <c r="B96" s="188" t="s">
        <v>424</v>
      </c>
      <c r="C96" s="189">
        <v>29</v>
      </c>
      <c r="D96" s="190" t="s">
        <v>18</v>
      </c>
      <c r="E96" s="190">
        <v>2024</v>
      </c>
      <c r="F96" s="189" t="s">
        <v>214</v>
      </c>
      <c r="G96" s="191" t="s">
        <v>259</v>
      </c>
      <c r="H96" s="189" t="s">
        <v>195</v>
      </c>
      <c r="I96" s="191" t="s">
        <v>273</v>
      </c>
      <c r="J96" s="195"/>
      <c r="K96" s="193">
        <v>420</v>
      </c>
    </row>
    <row r="97" spans="1:11" s="181" customFormat="1" ht="14.25" thickBot="1" x14ac:dyDescent="0.3">
      <c r="A97" s="182">
        <v>95</v>
      </c>
      <c r="B97" s="188" t="s">
        <v>424</v>
      </c>
      <c r="C97" s="189">
        <v>29</v>
      </c>
      <c r="D97" s="190" t="s">
        <v>18</v>
      </c>
      <c r="E97" s="190">
        <v>2024</v>
      </c>
      <c r="F97" s="189" t="s">
        <v>214</v>
      </c>
      <c r="G97" s="191" t="s">
        <v>261</v>
      </c>
      <c r="H97" s="189" t="s">
        <v>194</v>
      </c>
      <c r="I97" s="191" t="s">
        <v>273</v>
      </c>
      <c r="J97" s="186"/>
      <c r="K97" s="193">
        <v>420</v>
      </c>
    </row>
    <row r="98" spans="1:11" s="181" customFormat="1" ht="14.25" thickBot="1" x14ac:dyDescent="0.3">
      <c r="A98" s="182">
        <v>96</v>
      </c>
      <c r="B98" s="188" t="s">
        <v>424</v>
      </c>
      <c r="C98" s="189">
        <v>29</v>
      </c>
      <c r="D98" s="190" t="s">
        <v>18</v>
      </c>
      <c r="E98" s="190">
        <v>2024</v>
      </c>
      <c r="F98" s="189" t="s">
        <v>214</v>
      </c>
      <c r="G98" s="191" t="s">
        <v>173</v>
      </c>
      <c r="H98" s="196" t="s">
        <v>174</v>
      </c>
      <c r="I98" s="191" t="s">
        <v>272</v>
      </c>
      <c r="J98" s="195"/>
      <c r="K98" s="193">
        <v>2656.8</v>
      </c>
    </row>
    <row r="99" spans="1:11" s="181" customFormat="1" ht="14.25" thickBot="1" x14ac:dyDescent="0.3">
      <c r="A99" s="182">
        <v>97</v>
      </c>
      <c r="B99" s="188" t="s">
        <v>424</v>
      </c>
      <c r="C99" s="189">
        <v>29</v>
      </c>
      <c r="D99" s="190" t="s">
        <v>18</v>
      </c>
      <c r="E99" s="190">
        <v>2024</v>
      </c>
      <c r="F99" s="189" t="s">
        <v>214</v>
      </c>
      <c r="G99" s="191" t="s">
        <v>200</v>
      </c>
      <c r="H99" s="189" t="s">
        <v>201</v>
      </c>
      <c r="I99" s="191" t="s">
        <v>280</v>
      </c>
      <c r="J99" s="186"/>
      <c r="K99" s="193">
        <v>4467.5</v>
      </c>
    </row>
    <row r="100" spans="1:11" s="181" customFormat="1" ht="14.25" thickBot="1" x14ac:dyDescent="0.3">
      <c r="A100" s="182">
        <v>98</v>
      </c>
      <c r="B100" s="188" t="s">
        <v>424</v>
      </c>
      <c r="C100" s="189">
        <v>29</v>
      </c>
      <c r="D100" s="190" t="s">
        <v>18</v>
      </c>
      <c r="E100" s="190">
        <v>2024</v>
      </c>
      <c r="F100" s="189" t="s">
        <v>214</v>
      </c>
      <c r="G100" s="191" t="s">
        <v>275</v>
      </c>
      <c r="H100" s="189" t="s">
        <v>335</v>
      </c>
      <c r="I100" s="191" t="s">
        <v>273</v>
      </c>
      <c r="J100" s="195"/>
      <c r="K100" s="193">
        <v>420</v>
      </c>
    </row>
    <row r="101" spans="1:11" s="181" customFormat="1" ht="14.25" thickBot="1" x14ac:dyDescent="0.3">
      <c r="A101" s="182">
        <v>99</v>
      </c>
      <c r="B101" s="188" t="s">
        <v>424</v>
      </c>
      <c r="C101" s="189">
        <v>29</v>
      </c>
      <c r="D101" s="190" t="s">
        <v>18</v>
      </c>
      <c r="E101" s="190">
        <v>2024</v>
      </c>
      <c r="F101" s="189" t="s">
        <v>214</v>
      </c>
      <c r="G101" s="191" t="s">
        <v>173</v>
      </c>
      <c r="H101" s="196" t="s">
        <v>174</v>
      </c>
      <c r="I101" s="191" t="s">
        <v>272</v>
      </c>
      <c r="J101" s="205"/>
      <c r="K101" s="193">
        <v>2656.8</v>
      </c>
    </row>
    <row r="102" spans="1:11" s="181" customFormat="1" ht="14.25" thickBot="1" x14ac:dyDescent="0.3">
      <c r="A102" s="182">
        <v>100</v>
      </c>
      <c r="B102" s="188" t="s">
        <v>424</v>
      </c>
      <c r="C102" s="189">
        <v>29</v>
      </c>
      <c r="D102" s="190" t="s">
        <v>18</v>
      </c>
      <c r="E102" s="190">
        <v>2024</v>
      </c>
      <c r="F102" s="189" t="s">
        <v>214</v>
      </c>
      <c r="G102" s="191" t="s">
        <v>251</v>
      </c>
      <c r="H102" s="189" t="s">
        <v>185</v>
      </c>
      <c r="I102" s="191" t="s">
        <v>273</v>
      </c>
      <c r="J102" s="186"/>
      <c r="K102" s="193">
        <v>420</v>
      </c>
    </row>
    <row r="103" spans="1:11" s="181" customFormat="1" ht="14.25" thickBot="1" x14ac:dyDescent="0.3">
      <c r="A103" s="182">
        <v>101</v>
      </c>
      <c r="B103" s="188" t="s">
        <v>424</v>
      </c>
      <c r="C103" s="189">
        <v>29</v>
      </c>
      <c r="D103" s="190" t="s">
        <v>18</v>
      </c>
      <c r="E103" s="190">
        <v>2024</v>
      </c>
      <c r="F103" s="189" t="s">
        <v>214</v>
      </c>
      <c r="G103" s="191" t="s">
        <v>264</v>
      </c>
      <c r="H103" s="196" t="s">
        <v>169</v>
      </c>
      <c r="I103" s="191" t="s">
        <v>284</v>
      </c>
      <c r="J103" s="186"/>
      <c r="K103" s="193">
        <v>445</v>
      </c>
    </row>
    <row r="104" spans="1:11" s="181" customFormat="1" ht="14.25" thickBot="1" x14ac:dyDescent="0.3">
      <c r="A104" s="182">
        <v>102</v>
      </c>
      <c r="B104" s="188" t="s">
        <v>424</v>
      </c>
      <c r="C104" s="189">
        <v>29</v>
      </c>
      <c r="D104" s="190" t="s">
        <v>18</v>
      </c>
      <c r="E104" s="190">
        <v>2024</v>
      </c>
      <c r="F104" s="189" t="s">
        <v>214</v>
      </c>
      <c r="G104" s="191" t="s">
        <v>171</v>
      </c>
      <c r="H104" s="189" t="s">
        <v>172</v>
      </c>
      <c r="I104" s="191" t="s">
        <v>273</v>
      </c>
      <c r="J104" s="195"/>
      <c r="K104" s="193">
        <v>322.62</v>
      </c>
    </row>
    <row r="105" spans="1:11" s="181" customFormat="1" ht="14.25" thickBot="1" x14ac:dyDescent="0.3">
      <c r="A105" s="182">
        <v>103</v>
      </c>
      <c r="B105" s="188" t="s">
        <v>424</v>
      </c>
      <c r="C105" s="189">
        <v>29</v>
      </c>
      <c r="D105" s="190" t="s">
        <v>18</v>
      </c>
      <c r="E105" s="190">
        <v>2024</v>
      </c>
      <c r="F105" s="189" t="s">
        <v>214</v>
      </c>
      <c r="G105" s="191" t="s">
        <v>293</v>
      </c>
      <c r="H105" s="189" t="s">
        <v>344</v>
      </c>
      <c r="I105" s="191" t="s">
        <v>272</v>
      </c>
      <c r="J105" s="186"/>
      <c r="K105" s="193">
        <v>2506.8000000000002</v>
      </c>
    </row>
    <row r="106" spans="1:11" s="181" customFormat="1" ht="14.25" thickBot="1" x14ac:dyDescent="0.3">
      <c r="A106" s="182">
        <v>104</v>
      </c>
      <c r="B106" s="188" t="s">
        <v>424</v>
      </c>
      <c r="C106" s="189">
        <v>29</v>
      </c>
      <c r="D106" s="190" t="s">
        <v>18</v>
      </c>
      <c r="E106" s="190">
        <v>2024</v>
      </c>
      <c r="F106" s="189" t="s">
        <v>214</v>
      </c>
      <c r="G106" s="191" t="s">
        <v>345</v>
      </c>
      <c r="H106" s="189" t="s">
        <v>198</v>
      </c>
      <c r="I106" s="191" t="s">
        <v>284</v>
      </c>
      <c r="J106" s="186"/>
      <c r="K106" s="206">
        <v>420</v>
      </c>
    </row>
    <row r="107" spans="1:11" s="181" customFormat="1" ht="14.25" thickBot="1" x14ac:dyDescent="0.3">
      <c r="A107" s="182">
        <v>105</v>
      </c>
      <c r="B107" s="188" t="s">
        <v>424</v>
      </c>
      <c r="C107" s="189">
        <v>29</v>
      </c>
      <c r="D107" s="190" t="s">
        <v>18</v>
      </c>
      <c r="E107" s="190">
        <v>2024</v>
      </c>
      <c r="F107" s="189" t="s">
        <v>214</v>
      </c>
      <c r="G107" s="191" t="s">
        <v>190</v>
      </c>
      <c r="H107" s="189" t="s">
        <v>191</v>
      </c>
      <c r="I107" s="191" t="s">
        <v>284</v>
      </c>
      <c r="J107" s="195"/>
      <c r="K107" s="187">
        <v>337.5</v>
      </c>
    </row>
    <row r="108" spans="1:11" s="181" customFormat="1" ht="14.25" thickBot="1" x14ac:dyDescent="0.3">
      <c r="A108" s="182">
        <v>106</v>
      </c>
      <c r="B108" s="188" t="s">
        <v>424</v>
      </c>
      <c r="C108" s="189">
        <v>29</v>
      </c>
      <c r="D108" s="190" t="s">
        <v>18</v>
      </c>
      <c r="E108" s="190">
        <v>2024</v>
      </c>
      <c r="F108" s="189" t="s">
        <v>228</v>
      </c>
      <c r="G108" s="191" t="s">
        <v>277</v>
      </c>
      <c r="H108" s="189" t="s">
        <v>166</v>
      </c>
      <c r="I108" s="191" t="s">
        <v>284</v>
      </c>
      <c r="J108" s="186"/>
      <c r="K108" s="193">
        <v>420</v>
      </c>
    </row>
    <row r="109" spans="1:11" s="181" customFormat="1" ht="14.25" thickBot="1" x14ac:dyDescent="0.3">
      <c r="A109" s="182">
        <v>107</v>
      </c>
      <c r="B109" s="188" t="s">
        <v>223</v>
      </c>
      <c r="C109" s="189">
        <v>29</v>
      </c>
      <c r="D109" s="190" t="s">
        <v>18</v>
      </c>
      <c r="E109" s="190">
        <v>2024</v>
      </c>
      <c r="F109" s="189" t="s">
        <v>213</v>
      </c>
      <c r="G109" s="191" t="s">
        <v>16</v>
      </c>
      <c r="H109" s="189" t="s">
        <v>162</v>
      </c>
      <c r="I109" s="191" t="s">
        <v>207</v>
      </c>
      <c r="J109" s="186"/>
      <c r="K109" s="193">
        <v>12</v>
      </c>
    </row>
    <row r="110" spans="1:11" s="181" customFormat="1" ht="14.25" thickBot="1" x14ac:dyDescent="0.3">
      <c r="A110" s="182">
        <v>108</v>
      </c>
      <c r="B110" s="188" t="s">
        <v>424</v>
      </c>
      <c r="C110" s="189">
        <v>3</v>
      </c>
      <c r="D110" s="190" t="s">
        <v>20</v>
      </c>
      <c r="E110" s="190">
        <v>2024</v>
      </c>
      <c r="F110" s="189" t="s">
        <v>228</v>
      </c>
      <c r="G110" s="201" t="s">
        <v>305</v>
      </c>
      <c r="H110" s="189" t="s">
        <v>346</v>
      </c>
      <c r="I110" s="191" t="s">
        <v>284</v>
      </c>
      <c r="J110" s="195"/>
      <c r="K110" s="193">
        <v>420</v>
      </c>
    </row>
    <row r="111" spans="1:11" s="181" customFormat="1" ht="14.25" thickBot="1" x14ac:dyDescent="0.3">
      <c r="A111" s="182">
        <v>109</v>
      </c>
      <c r="B111" s="188" t="s">
        <v>424</v>
      </c>
      <c r="C111" s="189">
        <v>4</v>
      </c>
      <c r="D111" s="190" t="s">
        <v>20</v>
      </c>
      <c r="E111" s="190">
        <v>2024</v>
      </c>
      <c r="F111" s="189" t="s">
        <v>214</v>
      </c>
      <c r="G111" s="185" t="s">
        <v>294</v>
      </c>
      <c r="H111" s="189" t="s">
        <v>347</v>
      </c>
      <c r="I111" s="191" t="s">
        <v>284</v>
      </c>
      <c r="J111" s="186"/>
      <c r="K111" s="193">
        <v>420</v>
      </c>
    </row>
    <row r="112" spans="1:11" s="181" customFormat="1" ht="14.25" thickBot="1" x14ac:dyDescent="0.3">
      <c r="A112" s="182">
        <v>110</v>
      </c>
      <c r="B112" s="188" t="s">
        <v>424</v>
      </c>
      <c r="C112" s="189">
        <v>4</v>
      </c>
      <c r="D112" s="190" t="s">
        <v>20</v>
      </c>
      <c r="E112" s="190">
        <v>2024</v>
      </c>
      <c r="F112" s="189" t="s">
        <v>214</v>
      </c>
      <c r="G112" s="191" t="s">
        <v>261</v>
      </c>
      <c r="H112" s="189" t="s">
        <v>194</v>
      </c>
      <c r="I112" s="191" t="s">
        <v>273</v>
      </c>
      <c r="J112" s="186"/>
      <c r="K112" s="193">
        <v>420</v>
      </c>
    </row>
    <row r="113" spans="1:11" s="181" customFormat="1" ht="14.25" thickBot="1" x14ac:dyDescent="0.3">
      <c r="A113" s="182">
        <v>111</v>
      </c>
      <c r="B113" s="188" t="s">
        <v>424</v>
      </c>
      <c r="C113" s="189">
        <v>4</v>
      </c>
      <c r="D113" s="190" t="s">
        <v>20</v>
      </c>
      <c r="E113" s="190">
        <v>2024</v>
      </c>
      <c r="F113" s="189" t="s">
        <v>214</v>
      </c>
      <c r="G113" s="191" t="s">
        <v>173</v>
      </c>
      <c r="H113" s="196" t="s">
        <v>174</v>
      </c>
      <c r="I113" s="191" t="s">
        <v>272</v>
      </c>
      <c r="J113" s="195"/>
      <c r="K113" s="193">
        <v>2656.8</v>
      </c>
    </row>
    <row r="114" spans="1:11" s="181" customFormat="1" ht="14.25" thickBot="1" x14ac:dyDescent="0.3">
      <c r="A114" s="182">
        <v>112</v>
      </c>
      <c r="B114" s="188" t="s">
        <v>424</v>
      </c>
      <c r="C114" s="189">
        <v>4</v>
      </c>
      <c r="D114" s="190" t="s">
        <v>20</v>
      </c>
      <c r="E114" s="190">
        <v>2024</v>
      </c>
      <c r="F114" s="189" t="s">
        <v>214</v>
      </c>
      <c r="G114" s="191" t="s">
        <v>251</v>
      </c>
      <c r="H114" s="196" t="s">
        <v>185</v>
      </c>
      <c r="I114" s="191" t="s">
        <v>280</v>
      </c>
      <c r="K114" s="193">
        <v>2881.16</v>
      </c>
    </row>
    <row r="115" spans="1:11" s="181" customFormat="1" ht="14.25" thickBot="1" x14ac:dyDescent="0.3">
      <c r="A115" s="182">
        <v>113</v>
      </c>
      <c r="B115" s="188" t="s">
        <v>424</v>
      </c>
      <c r="C115" s="189">
        <v>4</v>
      </c>
      <c r="D115" s="190" t="s">
        <v>20</v>
      </c>
      <c r="E115" s="190">
        <v>2024</v>
      </c>
      <c r="F115" s="189" t="s">
        <v>214</v>
      </c>
      <c r="G115" s="191" t="s">
        <v>190</v>
      </c>
      <c r="H115" s="189" t="s">
        <v>191</v>
      </c>
      <c r="I115" s="191" t="s">
        <v>284</v>
      </c>
      <c r="J115" s="195"/>
      <c r="K115" s="193">
        <v>345</v>
      </c>
    </row>
    <row r="116" spans="1:11" s="181" customFormat="1" ht="14.25" thickBot="1" x14ac:dyDescent="0.3">
      <c r="A116" s="182">
        <v>114</v>
      </c>
      <c r="B116" s="188" t="s">
        <v>223</v>
      </c>
      <c r="C116" s="189">
        <v>5</v>
      </c>
      <c r="D116" s="190" t="s">
        <v>20</v>
      </c>
      <c r="E116" s="190">
        <v>2024</v>
      </c>
      <c r="F116" s="189" t="s">
        <v>213</v>
      </c>
      <c r="G116" s="191" t="s">
        <v>16</v>
      </c>
      <c r="H116" s="189" t="s">
        <v>162</v>
      </c>
      <c r="I116" s="191" t="s">
        <v>207</v>
      </c>
      <c r="J116" s="186"/>
      <c r="K116" s="193">
        <v>36</v>
      </c>
    </row>
    <row r="117" spans="1:11" s="181" customFormat="1" ht="14.25" thickBot="1" x14ac:dyDescent="0.3">
      <c r="A117" s="182">
        <v>115</v>
      </c>
      <c r="B117" s="188" t="s">
        <v>224</v>
      </c>
      <c r="C117" s="189">
        <v>11</v>
      </c>
      <c r="D117" s="190" t="s">
        <v>20</v>
      </c>
      <c r="E117" s="190">
        <v>2024</v>
      </c>
      <c r="F117" s="189" t="s">
        <v>215</v>
      </c>
      <c r="G117" s="191" t="s">
        <v>19</v>
      </c>
      <c r="H117" s="189" t="s">
        <v>170</v>
      </c>
      <c r="I117" s="191" t="s">
        <v>295</v>
      </c>
      <c r="J117" s="195"/>
      <c r="K117" s="193">
        <v>1379.54</v>
      </c>
    </row>
    <row r="118" spans="1:11" s="181" customFormat="1" ht="14.25" thickBot="1" x14ac:dyDescent="0.3">
      <c r="A118" s="182">
        <v>116</v>
      </c>
      <c r="B118" s="188" t="s">
        <v>424</v>
      </c>
      <c r="C118" s="189">
        <v>17</v>
      </c>
      <c r="D118" s="190" t="s">
        <v>20</v>
      </c>
      <c r="E118" s="190">
        <v>2024</v>
      </c>
      <c r="F118" s="189" t="s">
        <v>214</v>
      </c>
      <c r="G118" s="191" t="s">
        <v>297</v>
      </c>
      <c r="H118" s="189" t="s">
        <v>166</v>
      </c>
      <c r="I118" s="191" t="s">
        <v>280</v>
      </c>
      <c r="J118" s="186"/>
      <c r="K118" s="193">
        <v>2506.8000000000002</v>
      </c>
    </row>
    <row r="119" spans="1:11" s="181" customFormat="1" ht="14.25" thickBot="1" x14ac:dyDescent="0.3">
      <c r="A119" s="182">
        <v>117</v>
      </c>
      <c r="B119" s="188" t="s">
        <v>424</v>
      </c>
      <c r="C119" s="189">
        <v>17</v>
      </c>
      <c r="D119" s="190" t="s">
        <v>20</v>
      </c>
      <c r="E119" s="190">
        <v>2024</v>
      </c>
      <c r="F119" s="189" t="s">
        <v>228</v>
      </c>
      <c r="G119" s="191" t="s">
        <v>167</v>
      </c>
      <c r="H119" s="189" t="s">
        <v>168</v>
      </c>
      <c r="I119" s="191" t="s">
        <v>273</v>
      </c>
      <c r="J119" s="195"/>
      <c r="K119" s="193">
        <v>420</v>
      </c>
    </row>
    <row r="120" spans="1:11" s="181" customFormat="1" ht="14.25" thickBot="1" x14ac:dyDescent="0.3">
      <c r="A120" s="182">
        <v>118</v>
      </c>
      <c r="B120" s="188" t="s">
        <v>224</v>
      </c>
      <c r="C120" s="189">
        <v>19</v>
      </c>
      <c r="D120" s="190" t="s">
        <v>20</v>
      </c>
      <c r="E120" s="190">
        <v>2024</v>
      </c>
      <c r="F120" s="189" t="s">
        <v>208</v>
      </c>
      <c r="G120" s="195" t="s">
        <v>226</v>
      </c>
      <c r="H120" s="196" t="s">
        <v>216</v>
      </c>
      <c r="I120" s="195" t="s">
        <v>432</v>
      </c>
      <c r="J120" s="186"/>
      <c r="K120" s="193">
        <v>3435.07</v>
      </c>
    </row>
    <row r="121" spans="1:11" s="181" customFormat="1" ht="14.25" thickBot="1" x14ac:dyDescent="0.3">
      <c r="A121" s="182">
        <v>119</v>
      </c>
      <c r="B121" s="188" t="s">
        <v>224</v>
      </c>
      <c r="C121" s="189">
        <v>19</v>
      </c>
      <c r="D121" s="190" t="s">
        <v>20</v>
      </c>
      <c r="E121" s="190">
        <v>2024</v>
      </c>
      <c r="F121" s="189" t="s">
        <v>208</v>
      </c>
      <c r="G121" s="195" t="s">
        <v>226</v>
      </c>
      <c r="H121" s="196" t="s">
        <v>216</v>
      </c>
      <c r="I121" s="195" t="s">
        <v>433</v>
      </c>
      <c r="J121" s="186"/>
      <c r="K121" s="193">
        <v>5109.7700000000004</v>
      </c>
    </row>
    <row r="122" spans="1:11" s="181" customFormat="1" ht="14.25" thickBot="1" x14ac:dyDescent="0.3">
      <c r="A122" s="182">
        <v>120</v>
      </c>
      <c r="B122" s="188" t="s">
        <v>224</v>
      </c>
      <c r="C122" s="189">
        <v>19</v>
      </c>
      <c r="D122" s="190" t="s">
        <v>20</v>
      </c>
      <c r="E122" s="190">
        <v>2024</v>
      </c>
      <c r="F122" s="189" t="s">
        <v>208</v>
      </c>
      <c r="G122" s="195" t="s">
        <v>226</v>
      </c>
      <c r="H122" s="196" t="s">
        <v>216</v>
      </c>
      <c r="I122" s="195" t="s">
        <v>434</v>
      </c>
      <c r="J122" s="195"/>
      <c r="K122" s="193">
        <v>9500</v>
      </c>
    </row>
    <row r="123" spans="1:11" s="181" customFormat="1" ht="14.25" thickBot="1" x14ac:dyDescent="0.3">
      <c r="A123" s="182">
        <v>121</v>
      </c>
      <c r="B123" s="188" t="s">
        <v>227</v>
      </c>
      <c r="C123" s="189">
        <v>25</v>
      </c>
      <c r="D123" s="190" t="s">
        <v>20</v>
      </c>
      <c r="E123" s="190">
        <v>2024</v>
      </c>
      <c r="F123" s="189" t="s">
        <v>214</v>
      </c>
      <c r="G123" s="191" t="s">
        <v>180</v>
      </c>
      <c r="H123" s="189" t="s">
        <v>181</v>
      </c>
      <c r="I123" s="191" t="s">
        <v>237</v>
      </c>
      <c r="J123" s="186"/>
      <c r="K123" s="193">
        <v>653.6</v>
      </c>
    </row>
    <row r="124" spans="1:11" s="181" customFormat="1" ht="14.25" thickBot="1" x14ac:dyDescent="0.3">
      <c r="A124" s="182">
        <v>122</v>
      </c>
      <c r="B124" s="188" t="s">
        <v>224</v>
      </c>
      <c r="C124" s="189">
        <v>1</v>
      </c>
      <c r="D124" s="190" t="s">
        <v>21</v>
      </c>
      <c r="E124" s="190">
        <v>2024</v>
      </c>
      <c r="F124" s="189" t="s">
        <v>208</v>
      </c>
      <c r="G124" s="191" t="s">
        <v>226</v>
      </c>
      <c r="H124" s="196" t="s">
        <v>216</v>
      </c>
      <c r="I124" s="191" t="s">
        <v>465</v>
      </c>
      <c r="J124" s="195"/>
      <c r="K124" s="193">
        <v>13746.29</v>
      </c>
    </row>
    <row r="125" spans="1:11" s="181" customFormat="1" ht="14.25" thickBot="1" x14ac:dyDescent="0.3">
      <c r="A125" s="182">
        <v>123</v>
      </c>
      <c r="B125" s="188" t="s">
        <v>223</v>
      </c>
      <c r="C125" s="189">
        <v>5</v>
      </c>
      <c r="D125" s="190" t="s">
        <v>21</v>
      </c>
      <c r="E125" s="190">
        <v>2024</v>
      </c>
      <c r="F125" s="189" t="s">
        <v>213</v>
      </c>
      <c r="G125" s="191" t="s">
        <v>16</v>
      </c>
      <c r="H125" s="189" t="s">
        <v>162</v>
      </c>
      <c r="I125" s="191" t="s">
        <v>207</v>
      </c>
      <c r="J125" s="186"/>
      <c r="K125" s="193">
        <v>36</v>
      </c>
    </row>
    <row r="126" spans="1:11" s="181" customFormat="1" ht="14.25" thickBot="1" x14ac:dyDescent="0.3">
      <c r="A126" s="182">
        <v>124</v>
      </c>
      <c r="B126" s="188" t="s">
        <v>224</v>
      </c>
      <c r="C126" s="189">
        <v>10</v>
      </c>
      <c r="D126" s="190" t="s">
        <v>21</v>
      </c>
      <c r="E126" s="190">
        <v>2024</v>
      </c>
      <c r="F126" s="189" t="s">
        <v>215</v>
      </c>
      <c r="G126" s="191" t="s">
        <v>19</v>
      </c>
      <c r="H126" s="189" t="s">
        <v>170</v>
      </c>
      <c r="I126" s="191" t="s">
        <v>296</v>
      </c>
      <c r="J126" s="186"/>
      <c r="K126" s="193">
        <v>450</v>
      </c>
    </row>
    <row r="127" spans="1:11" s="181" customFormat="1" ht="14.25" thickBot="1" x14ac:dyDescent="0.3">
      <c r="A127" s="182">
        <v>125</v>
      </c>
      <c r="B127" s="188" t="s">
        <v>424</v>
      </c>
      <c r="C127" s="189">
        <v>12</v>
      </c>
      <c r="D127" s="190" t="s">
        <v>21</v>
      </c>
      <c r="E127" s="190">
        <v>2024</v>
      </c>
      <c r="F127" s="189" t="s">
        <v>214</v>
      </c>
      <c r="G127" s="191" t="s">
        <v>171</v>
      </c>
      <c r="H127" s="189" t="s">
        <v>172</v>
      </c>
      <c r="I127" s="191" t="s">
        <v>272</v>
      </c>
      <c r="J127" s="186"/>
      <c r="K127" s="193">
        <v>2033.96</v>
      </c>
    </row>
    <row r="128" spans="1:11" s="181" customFormat="1" ht="14.25" thickBot="1" x14ac:dyDescent="0.3">
      <c r="A128" s="182">
        <v>126</v>
      </c>
      <c r="B128" s="188" t="s">
        <v>424</v>
      </c>
      <c r="C128" s="189">
        <v>12</v>
      </c>
      <c r="D128" s="190" t="s">
        <v>21</v>
      </c>
      <c r="E128" s="190">
        <v>2024</v>
      </c>
      <c r="F128" s="189" t="s">
        <v>214</v>
      </c>
      <c r="G128" s="201" t="s">
        <v>190</v>
      </c>
      <c r="H128" s="189" t="s">
        <v>191</v>
      </c>
      <c r="I128" s="196" t="s">
        <v>284</v>
      </c>
      <c r="J128" s="186"/>
      <c r="K128" s="193">
        <v>345</v>
      </c>
    </row>
    <row r="129" spans="1:11" s="181" customFormat="1" ht="14.25" thickBot="1" x14ac:dyDescent="0.3">
      <c r="A129" s="182">
        <v>127</v>
      </c>
      <c r="B129" s="188" t="s">
        <v>424</v>
      </c>
      <c r="C129" s="189">
        <v>12</v>
      </c>
      <c r="D129" s="190" t="s">
        <v>21</v>
      </c>
      <c r="E129" s="190">
        <v>2024</v>
      </c>
      <c r="F129" s="189" t="s">
        <v>214</v>
      </c>
      <c r="G129" s="185" t="s">
        <v>297</v>
      </c>
      <c r="H129" s="189" t="s">
        <v>166</v>
      </c>
      <c r="I129" s="191" t="s">
        <v>284</v>
      </c>
      <c r="J129" s="186"/>
      <c r="K129" s="193">
        <v>420</v>
      </c>
    </row>
    <row r="130" spans="1:11" s="181" customFormat="1" ht="14.25" thickBot="1" x14ac:dyDescent="0.3">
      <c r="A130" s="182">
        <v>128</v>
      </c>
      <c r="B130" s="188" t="s">
        <v>424</v>
      </c>
      <c r="C130" s="189">
        <v>12</v>
      </c>
      <c r="D130" s="190" t="s">
        <v>21</v>
      </c>
      <c r="E130" s="190">
        <v>2024</v>
      </c>
      <c r="F130" s="189" t="s">
        <v>228</v>
      </c>
      <c r="G130" s="190" t="s">
        <v>298</v>
      </c>
      <c r="H130" s="189" t="s">
        <v>348</v>
      </c>
      <c r="I130" s="191" t="s">
        <v>284</v>
      </c>
      <c r="J130" s="205"/>
      <c r="K130" s="193">
        <v>420</v>
      </c>
    </row>
    <row r="131" spans="1:11" s="181" customFormat="1" ht="14.25" thickBot="1" x14ac:dyDescent="0.3">
      <c r="A131" s="182">
        <v>129</v>
      </c>
      <c r="B131" s="188" t="s">
        <v>424</v>
      </c>
      <c r="C131" s="189">
        <v>12</v>
      </c>
      <c r="D131" s="190" t="s">
        <v>21</v>
      </c>
      <c r="E131" s="190">
        <v>2024</v>
      </c>
      <c r="F131" s="189" t="s">
        <v>228</v>
      </c>
      <c r="G131" s="190" t="s">
        <v>167</v>
      </c>
      <c r="H131" s="189" t="s">
        <v>168</v>
      </c>
      <c r="I131" s="191" t="s">
        <v>272</v>
      </c>
      <c r="J131" s="205"/>
      <c r="K131" s="193">
        <v>2506.8000000000002</v>
      </c>
    </row>
    <row r="132" spans="1:11" s="181" customFormat="1" ht="14.25" thickBot="1" x14ac:dyDescent="0.3">
      <c r="A132" s="182">
        <v>130</v>
      </c>
      <c r="B132" s="188" t="s">
        <v>424</v>
      </c>
      <c r="C132" s="189">
        <v>12</v>
      </c>
      <c r="D132" s="190" t="s">
        <v>21</v>
      </c>
      <c r="E132" s="190">
        <v>2024</v>
      </c>
      <c r="F132" s="189" t="s">
        <v>228</v>
      </c>
      <c r="G132" s="201" t="s">
        <v>299</v>
      </c>
      <c r="H132" s="189" t="s">
        <v>349</v>
      </c>
      <c r="I132" s="196" t="s">
        <v>273</v>
      </c>
      <c r="J132" s="205"/>
      <c r="K132" s="193">
        <v>420</v>
      </c>
    </row>
    <row r="133" spans="1:11" s="181" customFormat="1" ht="14.25" thickBot="1" x14ac:dyDescent="0.3">
      <c r="A133" s="182">
        <v>131</v>
      </c>
      <c r="B133" s="188" t="s">
        <v>230</v>
      </c>
      <c r="C133" s="189">
        <v>15</v>
      </c>
      <c r="D133" s="190" t="s">
        <v>21</v>
      </c>
      <c r="E133" s="190">
        <v>2024</v>
      </c>
      <c r="F133" s="189" t="s">
        <v>248</v>
      </c>
      <c r="G133" s="185" t="s">
        <v>250</v>
      </c>
      <c r="H133" s="189" t="s">
        <v>306</v>
      </c>
      <c r="I133" s="191" t="s">
        <v>205</v>
      </c>
      <c r="J133" s="195"/>
      <c r="K133" s="193">
        <v>1786.97</v>
      </c>
    </row>
    <row r="134" spans="1:11" s="181" customFormat="1" ht="14.25" thickBot="1" x14ac:dyDescent="0.3">
      <c r="A134" s="182">
        <v>132</v>
      </c>
      <c r="B134" s="188" t="s">
        <v>424</v>
      </c>
      <c r="C134" s="189">
        <v>16</v>
      </c>
      <c r="D134" s="190" t="s">
        <v>21</v>
      </c>
      <c r="E134" s="190">
        <v>2024</v>
      </c>
      <c r="F134" s="189" t="s">
        <v>214</v>
      </c>
      <c r="G134" s="201" t="s">
        <v>256</v>
      </c>
      <c r="H134" s="189" t="s">
        <v>350</v>
      </c>
      <c r="I134" s="196" t="s">
        <v>273</v>
      </c>
      <c r="J134" s="186"/>
      <c r="K134" s="193">
        <v>420</v>
      </c>
    </row>
    <row r="135" spans="1:11" s="181" customFormat="1" ht="14.25" thickBot="1" x14ac:dyDescent="0.3">
      <c r="A135" s="182">
        <v>133</v>
      </c>
      <c r="B135" s="188" t="s">
        <v>227</v>
      </c>
      <c r="C135" s="189">
        <v>17</v>
      </c>
      <c r="D135" s="190" t="s">
        <v>21</v>
      </c>
      <c r="E135" s="190">
        <v>2024</v>
      </c>
      <c r="F135" s="189" t="s">
        <v>214</v>
      </c>
      <c r="G135" s="239" t="s">
        <v>180</v>
      </c>
      <c r="H135" s="207" t="s">
        <v>181</v>
      </c>
      <c r="I135" s="200" t="s">
        <v>237</v>
      </c>
      <c r="J135" s="195"/>
      <c r="K135" s="193">
        <v>744.8</v>
      </c>
    </row>
    <row r="136" spans="1:11" s="181" customFormat="1" ht="14.25" thickBot="1" x14ac:dyDescent="0.3">
      <c r="A136" s="182">
        <v>134</v>
      </c>
      <c r="B136" s="188" t="s">
        <v>232</v>
      </c>
      <c r="C136" s="189">
        <v>17</v>
      </c>
      <c r="D136" s="190" t="s">
        <v>21</v>
      </c>
      <c r="E136" s="190">
        <v>2024</v>
      </c>
      <c r="F136" s="211" t="s">
        <v>248</v>
      </c>
      <c r="G136" s="202" t="s">
        <v>183</v>
      </c>
      <c r="H136" s="208" t="s">
        <v>182</v>
      </c>
      <c r="I136" s="202" t="s">
        <v>205</v>
      </c>
      <c r="J136" s="186"/>
      <c r="K136" s="193">
        <v>26.24</v>
      </c>
    </row>
    <row r="137" spans="1:11" s="181" customFormat="1" ht="14.25" thickBot="1" x14ac:dyDescent="0.3">
      <c r="A137" s="182">
        <v>136</v>
      </c>
      <c r="B137" s="188" t="s">
        <v>224</v>
      </c>
      <c r="C137" s="189">
        <v>18</v>
      </c>
      <c r="D137" s="190" t="s">
        <v>21</v>
      </c>
      <c r="E137" s="190">
        <v>2024</v>
      </c>
      <c r="F137" s="189" t="s">
        <v>208</v>
      </c>
      <c r="G137" s="195" t="s">
        <v>226</v>
      </c>
      <c r="H137" s="196" t="s">
        <v>216</v>
      </c>
      <c r="I137" s="195" t="s">
        <v>435</v>
      </c>
      <c r="J137" s="186"/>
      <c r="K137" s="193">
        <v>160.63999999999999</v>
      </c>
    </row>
    <row r="138" spans="1:11" s="181" customFormat="1" ht="14.25" thickBot="1" x14ac:dyDescent="0.3">
      <c r="A138" s="182">
        <v>137</v>
      </c>
      <c r="B138" s="188" t="s">
        <v>224</v>
      </c>
      <c r="C138" s="189">
        <v>18</v>
      </c>
      <c r="D138" s="190" t="s">
        <v>21</v>
      </c>
      <c r="E138" s="190">
        <v>2024</v>
      </c>
      <c r="F138" s="189" t="s">
        <v>208</v>
      </c>
      <c r="G138" s="195" t="s">
        <v>226</v>
      </c>
      <c r="H138" s="196" t="s">
        <v>216</v>
      </c>
      <c r="I138" s="195" t="s">
        <v>436</v>
      </c>
      <c r="J138" s="186"/>
      <c r="K138" s="193">
        <v>1320</v>
      </c>
    </row>
    <row r="139" spans="1:11" s="181" customFormat="1" ht="14.25" thickBot="1" x14ac:dyDescent="0.3">
      <c r="A139" s="182">
        <v>138</v>
      </c>
      <c r="B139" s="188" t="s">
        <v>224</v>
      </c>
      <c r="C139" s="189">
        <v>18</v>
      </c>
      <c r="D139" s="190" t="s">
        <v>21</v>
      </c>
      <c r="E139" s="190">
        <v>2024</v>
      </c>
      <c r="F139" s="189" t="s">
        <v>208</v>
      </c>
      <c r="G139" s="195" t="s">
        <v>226</v>
      </c>
      <c r="H139" s="242" t="s">
        <v>216</v>
      </c>
      <c r="I139" s="195" t="s">
        <v>437</v>
      </c>
      <c r="J139" s="186"/>
      <c r="K139" s="193">
        <v>2400</v>
      </c>
    </row>
    <row r="140" spans="1:11" s="181" customFormat="1" ht="14.25" thickBot="1" x14ac:dyDescent="0.3">
      <c r="A140" s="182">
        <v>139</v>
      </c>
      <c r="B140" s="188" t="s">
        <v>223</v>
      </c>
      <c r="C140" s="189">
        <v>18</v>
      </c>
      <c r="D140" s="190" t="s">
        <v>21</v>
      </c>
      <c r="E140" s="190">
        <v>2024</v>
      </c>
      <c r="F140" s="189" t="s">
        <v>213</v>
      </c>
      <c r="G140" s="247" t="s">
        <v>16</v>
      </c>
      <c r="H140" s="208" t="s">
        <v>162</v>
      </c>
      <c r="I140" s="191" t="s">
        <v>207</v>
      </c>
      <c r="J140" s="186"/>
      <c r="K140" s="193">
        <v>3</v>
      </c>
    </row>
    <row r="141" spans="1:11" s="181" customFormat="1" ht="14.25" thickBot="1" x14ac:dyDescent="0.3">
      <c r="A141" s="182">
        <v>140</v>
      </c>
      <c r="B141" s="188" t="s">
        <v>239</v>
      </c>
      <c r="C141" s="189">
        <v>23</v>
      </c>
      <c r="D141" s="190" t="s">
        <v>21</v>
      </c>
      <c r="E141" s="190">
        <v>2024</v>
      </c>
      <c r="F141" s="189" t="s">
        <v>248</v>
      </c>
      <c r="G141" s="201" t="s">
        <v>254</v>
      </c>
      <c r="H141" s="240" t="s">
        <v>301</v>
      </c>
      <c r="I141" s="191" t="s">
        <v>205</v>
      </c>
      <c r="J141" s="186"/>
      <c r="K141" s="193">
        <v>303.89</v>
      </c>
    </row>
    <row r="142" spans="1:11" s="181" customFormat="1" ht="14.25" thickBot="1" x14ac:dyDescent="0.3">
      <c r="A142" s="182">
        <v>141</v>
      </c>
      <c r="B142" s="188" t="s">
        <v>253</v>
      </c>
      <c r="C142" s="189">
        <v>30</v>
      </c>
      <c r="D142" s="190" t="s">
        <v>21</v>
      </c>
      <c r="E142" s="190">
        <v>2024</v>
      </c>
      <c r="F142" s="189" t="s">
        <v>210</v>
      </c>
      <c r="G142" s="185" t="s">
        <v>178</v>
      </c>
      <c r="H142" s="196" t="s">
        <v>179</v>
      </c>
      <c r="I142" s="191" t="s">
        <v>209</v>
      </c>
      <c r="J142" s="186"/>
      <c r="K142" s="193">
        <v>1896.04</v>
      </c>
    </row>
    <row r="143" spans="1:11" s="181" customFormat="1" ht="14.25" thickBot="1" x14ac:dyDescent="0.3">
      <c r="A143" s="182">
        <v>142</v>
      </c>
      <c r="B143" s="188" t="s">
        <v>253</v>
      </c>
      <c r="C143" s="189">
        <v>30</v>
      </c>
      <c r="D143" s="190" t="s">
        <v>21</v>
      </c>
      <c r="E143" s="190">
        <v>2024</v>
      </c>
      <c r="F143" s="189" t="s">
        <v>210</v>
      </c>
      <c r="G143" s="191" t="s">
        <v>178</v>
      </c>
      <c r="H143" s="196" t="s">
        <v>179</v>
      </c>
      <c r="I143" s="191" t="s">
        <v>209</v>
      </c>
      <c r="J143" s="195"/>
      <c r="K143" s="206">
        <v>3448.79</v>
      </c>
    </row>
    <row r="144" spans="1:11" s="181" customFormat="1" ht="14.25" thickBot="1" x14ac:dyDescent="0.3">
      <c r="A144" s="182">
        <v>143</v>
      </c>
      <c r="B144" s="188" t="s">
        <v>253</v>
      </c>
      <c r="C144" s="189">
        <v>30</v>
      </c>
      <c r="D144" s="190" t="s">
        <v>21</v>
      </c>
      <c r="E144" s="190">
        <v>2024</v>
      </c>
      <c r="F144" s="189" t="s">
        <v>210</v>
      </c>
      <c r="G144" s="191" t="s">
        <v>178</v>
      </c>
      <c r="H144" s="196" t="s">
        <v>179</v>
      </c>
      <c r="I144" s="191" t="s">
        <v>209</v>
      </c>
      <c r="J144" s="195"/>
      <c r="K144" s="187">
        <v>3316.03</v>
      </c>
    </row>
    <row r="145" spans="1:11" s="181" customFormat="1" ht="14.25" thickBot="1" x14ac:dyDescent="0.3">
      <c r="A145" s="182">
        <v>144</v>
      </c>
      <c r="B145" s="188" t="s">
        <v>424</v>
      </c>
      <c r="C145" s="189">
        <v>31</v>
      </c>
      <c r="D145" s="190" t="s">
        <v>21</v>
      </c>
      <c r="E145" s="190">
        <v>2024</v>
      </c>
      <c r="F145" s="189" t="s">
        <v>214</v>
      </c>
      <c r="G145" s="201" t="s">
        <v>252</v>
      </c>
      <c r="H145" s="189" t="s">
        <v>351</v>
      </c>
      <c r="I145" s="196" t="s">
        <v>284</v>
      </c>
      <c r="J145" s="195"/>
      <c r="K145" s="193">
        <v>420</v>
      </c>
    </row>
    <row r="146" spans="1:11" s="181" customFormat="1" ht="14.25" thickBot="1" x14ac:dyDescent="0.3">
      <c r="A146" s="182">
        <v>145</v>
      </c>
      <c r="B146" s="188" t="s">
        <v>424</v>
      </c>
      <c r="C146" s="189">
        <v>31</v>
      </c>
      <c r="D146" s="190" t="s">
        <v>21</v>
      </c>
      <c r="E146" s="190">
        <v>2024</v>
      </c>
      <c r="F146" s="189" t="s">
        <v>214</v>
      </c>
      <c r="G146" s="185" t="s">
        <v>251</v>
      </c>
      <c r="H146" s="189" t="s">
        <v>304</v>
      </c>
      <c r="I146" s="191" t="s">
        <v>284</v>
      </c>
      <c r="J146" s="195"/>
      <c r="K146" s="193">
        <v>420</v>
      </c>
    </row>
    <row r="147" spans="1:11" s="181" customFormat="1" ht="14.25" thickBot="1" x14ac:dyDescent="0.3">
      <c r="A147" s="182">
        <v>146</v>
      </c>
      <c r="B147" s="188" t="s">
        <v>424</v>
      </c>
      <c r="C147" s="189">
        <v>31</v>
      </c>
      <c r="D147" s="190" t="s">
        <v>21</v>
      </c>
      <c r="E147" s="190">
        <v>2024</v>
      </c>
      <c r="F147" s="189" t="s">
        <v>214</v>
      </c>
      <c r="G147" s="190" t="s">
        <v>302</v>
      </c>
      <c r="H147" s="189" t="s">
        <v>344</v>
      </c>
      <c r="I147" s="191" t="s">
        <v>273</v>
      </c>
      <c r="J147" s="195"/>
      <c r="K147" s="193">
        <v>420</v>
      </c>
    </row>
    <row r="148" spans="1:11" s="181" customFormat="1" ht="14.25" thickBot="1" x14ac:dyDescent="0.3">
      <c r="A148" s="182">
        <v>147</v>
      </c>
      <c r="B148" s="188" t="s">
        <v>424</v>
      </c>
      <c r="C148" s="189">
        <v>31</v>
      </c>
      <c r="D148" s="190" t="s">
        <v>21</v>
      </c>
      <c r="E148" s="190">
        <v>2024</v>
      </c>
      <c r="F148" s="189" t="s">
        <v>214</v>
      </c>
      <c r="G148" s="190" t="s">
        <v>303</v>
      </c>
      <c r="H148" s="196" t="s">
        <v>193</v>
      </c>
      <c r="I148" s="191" t="s">
        <v>284</v>
      </c>
      <c r="J148" s="186"/>
      <c r="K148" s="193">
        <v>420</v>
      </c>
    </row>
    <row r="149" spans="1:11" s="181" customFormat="1" ht="14.25" thickBot="1" x14ac:dyDescent="0.3">
      <c r="A149" s="182">
        <v>148</v>
      </c>
      <c r="B149" s="188" t="s">
        <v>424</v>
      </c>
      <c r="C149" s="189">
        <v>31</v>
      </c>
      <c r="D149" s="190" t="s">
        <v>21</v>
      </c>
      <c r="E149" s="190">
        <v>2024</v>
      </c>
      <c r="F149" s="189" t="s">
        <v>214</v>
      </c>
      <c r="G149" s="191" t="s">
        <v>190</v>
      </c>
      <c r="H149" s="189" t="s">
        <v>191</v>
      </c>
      <c r="I149" s="191" t="s">
        <v>280</v>
      </c>
      <c r="J149" s="195"/>
      <c r="K149" s="193">
        <v>1836.59</v>
      </c>
    </row>
    <row r="150" spans="1:11" s="181" customFormat="1" ht="14.25" thickBot="1" x14ac:dyDescent="0.3">
      <c r="A150" s="182">
        <v>149</v>
      </c>
      <c r="B150" s="188" t="s">
        <v>424</v>
      </c>
      <c r="C150" s="189">
        <v>31</v>
      </c>
      <c r="D150" s="190" t="s">
        <v>21</v>
      </c>
      <c r="E150" s="190">
        <v>2024</v>
      </c>
      <c r="F150" s="189" t="s">
        <v>214</v>
      </c>
      <c r="G150" s="201" t="s">
        <v>307</v>
      </c>
      <c r="H150" s="201" t="s">
        <v>166</v>
      </c>
      <c r="I150" s="196" t="s">
        <v>280</v>
      </c>
      <c r="J150" s="195"/>
      <c r="K150" s="193">
        <v>2461.16</v>
      </c>
    </row>
    <row r="151" spans="1:11" s="181" customFormat="1" ht="14.25" thickBot="1" x14ac:dyDescent="0.3">
      <c r="A151" s="182">
        <v>150</v>
      </c>
      <c r="B151" s="188" t="s">
        <v>424</v>
      </c>
      <c r="C151" s="189">
        <v>31</v>
      </c>
      <c r="D151" s="190" t="s">
        <v>21</v>
      </c>
      <c r="E151" s="190">
        <v>2024</v>
      </c>
      <c r="F151" s="189" t="s">
        <v>228</v>
      </c>
      <c r="G151" s="185" t="s">
        <v>167</v>
      </c>
      <c r="H151" s="183" t="s">
        <v>168</v>
      </c>
      <c r="I151" s="209" t="s">
        <v>273</v>
      </c>
      <c r="J151" s="195"/>
      <c r="K151" s="193">
        <v>374.36</v>
      </c>
    </row>
    <row r="152" spans="1:11" s="181" customFormat="1" ht="14.25" thickBot="1" x14ac:dyDescent="0.3">
      <c r="A152" s="182">
        <v>151</v>
      </c>
      <c r="B152" s="188" t="s">
        <v>424</v>
      </c>
      <c r="C152" s="189">
        <v>31</v>
      </c>
      <c r="D152" s="190" t="s">
        <v>21</v>
      </c>
      <c r="E152" s="190">
        <v>2024</v>
      </c>
      <c r="F152" s="189" t="s">
        <v>228</v>
      </c>
      <c r="G152" s="190" t="s">
        <v>298</v>
      </c>
      <c r="H152" s="189" t="s">
        <v>348</v>
      </c>
      <c r="I152" s="185" t="s">
        <v>284</v>
      </c>
      <c r="J152" s="195"/>
      <c r="K152" s="193">
        <v>420</v>
      </c>
    </row>
    <row r="153" spans="1:11" s="181" customFormat="1" ht="14.25" thickBot="1" x14ac:dyDescent="0.3">
      <c r="A153" s="182">
        <v>152</v>
      </c>
      <c r="B153" s="188" t="s">
        <v>424</v>
      </c>
      <c r="C153" s="189">
        <v>31</v>
      </c>
      <c r="D153" s="190" t="s">
        <v>21</v>
      </c>
      <c r="E153" s="190">
        <v>2024</v>
      </c>
      <c r="F153" s="189" t="s">
        <v>228</v>
      </c>
      <c r="G153" s="190" t="s">
        <v>175</v>
      </c>
      <c r="H153" s="207" t="s">
        <v>166</v>
      </c>
      <c r="I153" s="191" t="s">
        <v>280</v>
      </c>
      <c r="J153" s="195"/>
      <c r="K153" s="193">
        <v>2506.8000000000002</v>
      </c>
    </row>
    <row r="154" spans="1:11" s="181" customFormat="1" ht="14.25" thickBot="1" x14ac:dyDescent="0.3">
      <c r="A154" s="182">
        <v>153</v>
      </c>
      <c r="B154" s="188" t="s">
        <v>223</v>
      </c>
      <c r="C154" s="189">
        <v>31</v>
      </c>
      <c r="D154" s="190" t="s">
        <v>21</v>
      </c>
      <c r="E154" s="190">
        <v>2024</v>
      </c>
      <c r="F154" s="189" t="s">
        <v>213</v>
      </c>
      <c r="G154" s="247" t="s">
        <v>16</v>
      </c>
      <c r="H154" s="208" t="s">
        <v>162</v>
      </c>
      <c r="I154" s="191" t="s">
        <v>207</v>
      </c>
      <c r="J154" s="195"/>
      <c r="K154" s="193">
        <v>12.3</v>
      </c>
    </row>
    <row r="155" spans="1:11" s="181" customFormat="1" ht="14.25" thickBot="1" x14ac:dyDescent="0.3">
      <c r="A155" s="182">
        <v>154</v>
      </c>
      <c r="B155" s="188" t="s">
        <v>223</v>
      </c>
      <c r="C155" s="189">
        <v>31</v>
      </c>
      <c r="D155" s="190" t="s">
        <v>21</v>
      </c>
      <c r="E155" s="190">
        <v>2024</v>
      </c>
      <c r="F155" s="189" t="s">
        <v>213</v>
      </c>
      <c r="G155" s="191" t="s">
        <v>16</v>
      </c>
      <c r="H155" s="189" t="s">
        <v>162</v>
      </c>
      <c r="I155" s="191" t="s">
        <v>207</v>
      </c>
      <c r="J155" s="186"/>
      <c r="K155" s="193">
        <v>12.3</v>
      </c>
    </row>
    <row r="156" spans="1:11" s="181" customFormat="1" ht="14.25" thickBot="1" x14ac:dyDescent="0.3">
      <c r="A156" s="182">
        <v>155</v>
      </c>
      <c r="B156" s="188" t="s">
        <v>223</v>
      </c>
      <c r="C156" s="189">
        <v>31</v>
      </c>
      <c r="D156" s="190" t="s">
        <v>21</v>
      </c>
      <c r="E156" s="190">
        <v>2024</v>
      </c>
      <c r="F156" s="189" t="s">
        <v>213</v>
      </c>
      <c r="G156" s="191" t="s">
        <v>16</v>
      </c>
      <c r="H156" s="189" t="s">
        <v>162</v>
      </c>
      <c r="I156" s="191" t="s">
        <v>207</v>
      </c>
      <c r="J156" s="195"/>
      <c r="K156" s="193">
        <v>12.3</v>
      </c>
    </row>
    <row r="157" spans="1:11" s="181" customFormat="1" ht="14.25" thickBot="1" x14ac:dyDescent="0.3">
      <c r="A157" s="182">
        <v>156</v>
      </c>
      <c r="B157" s="188" t="s">
        <v>230</v>
      </c>
      <c r="C157" s="189">
        <v>5</v>
      </c>
      <c r="D157" s="190" t="s">
        <v>22</v>
      </c>
      <c r="E157" s="190">
        <v>2024</v>
      </c>
      <c r="F157" s="189" t="s">
        <v>236</v>
      </c>
      <c r="G157" s="191" t="s">
        <v>255</v>
      </c>
      <c r="H157" s="189" t="s">
        <v>300</v>
      </c>
      <c r="I157" s="191" t="s">
        <v>205</v>
      </c>
      <c r="J157" s="186"/>
      <c r="K157" s="193">
        <v>2093.56</v>
      </c>
    </row>
    <row r="158" spans="1:11" s="181" customFormat="1" ht="14.25" thickBot="1" x14ac:dyDescent="0.3">
      <c r="A158" s="182">
        <v>157</v>
      </c>
      <c r="B158" s="188" t="s">
        <v>224</v>
      </c>
      <c r="C158" s="189">
        <v>12</v>
      </c>
      <c r="D158" s="190" t="s">
        <v>22</v>
      </c>
      <c r="E158" s="190">
        <v>2024</v>
      </c>
      <c r="F158" s="189" t="s">
        <v>215</v>
      </c>
      <c r="G158" s="191" t="s">
        <v>19</v>
      </c>
      <c r="H158" s="189" t="s">
        <v>170</v>
      </c>
      <c r="I158" s="191" t="s">
        <v>310</v>
      </c>
      <c r="J158" s="186"/>
      <c r="K158" s="193">
        <v>875</v>
      </c>
    </row>
    <row r="159" spans="1:11" s="181" customFormat="1" ht="14.25" thickBot="1" x14ac:dyDescent="0.3">
      <c r="A159" s="182">
        <v>158</v>
      </c>
      <c r="B159" s="188" t="s">
        <v>224</v>
      </c>
      <c r="C159" s="189">
        <v>14</v>
      </c>
      <c r="D159" s="190" t="s">
        <v>22</v>
      </c>
      <c r="E159" s="190">
        <v>2024</v>
      </c>
      <c r="F159" s="189" t="s">
        <v>208</v>
      </c>
      <c r="G159" s="195" t="s">
        <v>226</v>
      </c>
      <c r="H159" s="196" t="s">
        <v>216</v>
      </c>
      <c r="I159" s="195" t="s">
        <v>438</v>
      </c>
      <c r="J159" s="186"/>
      <c r="K159" s="193">
        <v>1525.33</v>
      </c>
    </row>
    <row r="160" spans="1:11" s="181" customFormat="1" ht="14.25" thickBot="1" x14ac:dyDescent="0.3">
      <c r="A160" s="182">
        <v>159</v>
      </c>
      <c r="B160" s="188" t="s">
        <v>224</v>
      </c>
      <c r="C160" s="189">
        <v>14</v>
      </c>
      <c r="D160" s="190" t="s">
        <v>22</v>
      </c>
      <c r="E160" s="190">
        <v>2024</v>
      </c>
      <c r="F160" s="189" t="s">
        <v>208</v>
      </c>
      <c r="G160" s="195" t="s">
        <v>226</v>
      </c>
      <c r="H160" s="196" t="s">
        <v>216</v>
      </c>
      <c r="I160" s="195" t="s">
        <v>439</v>
      </c>
      <c r="J160" s="186"/>
      <c r="K160" s="210">
        <v>2255</v>
      </c>
    </row>
    <row r="161" spans="1:11" s="181" customFormat="1" ht="14.25" thickBot="1" x14ac:dyDescent="0.3">
      <c r="A161" s="182">
        <v>160</v>
      </c>
      <c r="B161" s="188" t="s">
        <v>224</v>
      </c>
      <c r="C161" s="189">
        <v>14</v>
      </c>
      <c r="D161" s="190" t="s">
        <v>22</v>
      </c>
      <c r="E161" s="190">
        <v>2024</v>
      </c>
      <c r="F161" s="189" t="s">
        <v>208</v>
      </c>
      <c r="G161" s="195" t="s">
        <v>226</v>
      </c>
      <c r="H161" s="196" t="s">
        <v>216</v>
      </c>
      <c r="I161" s="195" t="s">
        <v>440</v>
      </c>
      <c r="J161" s="186"/>
      <c r="K161" s="210">
        <v>4100</v>
      </c>
    </row>
    <row r="162" spans="1:11" s="181" customFormat="1" ht="14.25" thickBot="1" x14ac:dyDescent="0.3">
      <c r="A162" s="182">
        <v>161</v>
      </c>
      <c r="B162" s="188" t="s">
        <v>352</v>
      </c>
      <c r="C162" s="189">
        <v>19</v>
      </c>
      <c r="D162" s="190" t="s">
        <v>22</v>
      </c>
      <c r="E162" s="190">
        <v>2024</v>
      </c>
      <c r="F162" s="189" t="s">
        <v>214</v>
      </c>
      <c r="G162" s="191" t="s">
        <v>355</v>
      </c>
      <c r="H162" s="189" t="s">
        <v>356</v>
      </c>
      <c r="I162" s="191" t="s">
        <v>235</v>
      </c>
      <c r="J162" s="203"/>
      <c r="K162" s="193">
        <v>600</v>
      </c>
    </row>
    <row r="163" spans="1:11" s="181" customFormat="1" ht="14.25" thickBot="1" x14ac:dyDescent="0.3">
      <c r="A163" s="182">
        <v>162</v>
      </c>
      <c r="B163" s="188" t="s">
        <v>227</v>
      </c>
      <c r="C163" s="189">
        <v>20</v>
      </c>
      <c r="D163" s="190" t="s">
        <v>22</v>
      </c>
      <c r="E163" s="190">
        <v>2024</v>
      </c>
      <c r="F163" s="189" t="s">
        <v>217</v>
      </c>
      <c r="G163" s="200" t="s">
        <v>180</v>
      </c>
      <c r="H163" s="189" t="s">
        <v>181</v>
      </c>
      <c r="I163" s="191" t="s">
        <v>237</v>
      </c>
      <c r="J163" s="186"/>
      <c r="K163" s="193">
        <v>387.6</v>
      </c>
    </row>
    <row r="164" spans="1:11" s="181" customFormat="1" ht="14.25" thickBot="1" x14ac:dyDescent="0.3">
      <c r="A164" s="182">
        <v>163</v>
      </c>
      <c r="B164" s="188" t="s">
        <v>370</v>
      </c>
      <c r="C164" s="189">
        <v>20</v>
      </c>
      <c r="D164" s="190" t="s">
        <v>22</v>
      </c>
      <c r="E164" s="190">
        <v>2024</v>
      </c>
      <c r="F164" s="211" t="s">
        <v>248</v>
      </c>
      <c r="G164" s="208" t="s">
        <v>353</v>
      </c>
      <c r="H164" s="190" t="s">
        <v>354</v>
      </c>
      <c r="I164" s="196" t="s">
        <v>205</v>
      </c>
      <c r="J164" s="186"/>
      <c r="K164" s="193">
        <v>660</v>
      </c>
    </row>
    <row r="165" spans="1:11" s="181" customFormat="1" ht="14.25" thickBot="1" x14ac:dyDescent="0.3">
      <c r="A165" s="182">
        <v>164</v>
      </c>
      <c r="B165" s="188" t="s">
        <v>253</v>
      </c>
      <c r="C165" s="189">
        <v>22</v>
      </c>
      <c r="D165" s="190" t="s">
        <v>22</v>
      </c>
      <c r="E165" s="190">
        <v>2024</v>
      </c>
      <c r="F165" s="189" t="s">
        <v>210</v>
      </c>
      <c r="G165" s="191" t="s">
        <v>178</v>
      </c>
      <c r="H165" s="189" t="s">
        <v>179</v>
      </c>
      <c r="I165" s="191" t="s">
        <v>209</v>
      </c>
      <c r="J165" s="186"/>
      <c r="K165" s="193">
        <v>3473.85</v>
      </c>
    </row>
    <row r="166" spans="1:11" s="181" customFormat="1" ht="14.25" thickBot="1" x14ac:dyDescent="0.3">
      <c r="A166" s="182">
        <v>165</v>
      </c>
      <c r="B166" s="188" t="s">
        <v>424</v>
      </c>
      <c r="C166" s="189">
        <v>2</v>
      </c>
      <c r="D166" s="190" t="s">
        <v>23</v>
      </c>
      <c r="E166" s="190">
        <v>2024</v>
      </c>
      <c r="F166" s="189" t="s">
        <v>214</v>
      </c>
      <c r="G166" s="190" t="s">
        <v>311</v>
      </c>
      <c r="H166" s="189" t="s">
        <v>192</v>
      </c>
      <c r="I166" s="191" t="s">
        <v>272</v>
      </c>
      <c r="J166" s="186"/>
      <c r="K166" s="193">
        <v>2506.8000000000002</v>
      </c>
    </row>
    <row r="167" spans="1:11" s="181" customFormat="1" ht="14.25" thickBot="1" x14ac:dyDescent="0.3">
      <c r="A167" s="182">
        <v>166</v>
      </c>
      <c r="B167" s="188" t="s">
        <v>424</v>
      </c>
      <c r="C167" s="189">
        <v>2</v>
      </c>
      <c r="D167" s="190" t="s">
        <v>23</v>
      </c>
      <c r="E167" s="190">
        <v>2024</v>
      </c>
      <c r="F167" s="189" t="s">
        <v>214</v>
      </c>
      <c r="G167" s="190" t="s">
        <v>312</v>
      </c>
      <c r="H167" s="189" t="s">
        <v>201</v>
      </c>
      <c r="I167" s="191" t="s">
        <v>280</v>
      </c>
      <c r="J167" s="186"/>
      <c r="K167" s="193">
        <v>2506.8000000000002</v>
      </c>
    </row>
    <row r="168" spans="1:11" s="181" customFormat="1" ht="14.25" thickBot="1" x14ac:dyDescent="0.3">
      <c r="A168" s="182">
        <v>167</v>
      </c>
      <c r="B168" s="188" t="s">
        <v>424</v>
      </c>
      <c r="C168" s="189">
        <v>2</v>
      </c>
      <c r="D168" s="190" t="s">
        <v>23</v>
      </c>
      <c r="E168" s="190">
        <v>2024</v>
      </c>
      <c r="F168" s="189" t="s">
        <v>214</v>
      </c>
      <c r="G168" s="190" t="s">
        <v>313</v>
      </c>
      <c r="H168" s="189" t="s">
        <v>335</v>
      </c>
      <c r="I168" s="191" t="s">
        <v>273</v>
      </c>
      <c r="J168" s="186"/>
      <c r="K168" s="193">
        <v>1260</v>
      </c>
    </row>
    <row r="169" spans="1:11" s="181" customFormat="1" ht="14.25" thickBot="1" x14ac:dyDescent="0.3">
      <c r="A169" s="182">
        <v>168</v>
      </c>
      <c r="B169" s="188" t="s">
        <v>424</v>
      </c>
      <c r="C169" s="189">
        <v>2</v>
      </c>
      <c r="D169" s="190" t="s">
        <v>23</v>
      </c>
      <c r="E169" s="190">
        <v>2024</v>
      </c>
      <c r="F169" s="189" t="s">
        <v>214</v>
      </c>
      <c r="G169" s="190" t="s">
        <v>314</v>
      </c>
      <c r="H169" s="196" t="s">
        <v>174</v>
      </c>
      <c r="I169" s="191" t="s">
        <v>272</v>
      </c>
      <c r="J169" s="186"/>
      <c r="K169" s="193">
        <v>3426.16</v>
      </c>
    </row>
    <row r="170" spans="1:11" s="181" customFormat="1" ht="14.25" thickBot="1" x14ac:dyDescent="0.3">
      <c r="A170" s="182">
        <v>169</v>
      </c>
      <c r="B170" s="188" t="s">
        <v>424</v>
      </c>
      <c r="C170" s="189">
        <v>2</v>
      </c>
      <c r="D170" s="190" t="s">
        <v>23</v>
      </c>
      <c r="E170" s="190">
        <v>2024</v>
      </c>
      <c r="F170" s="189" t="s">
        <v>214</v>
      </c>
      <c r="G170" s="191" t="s">
        <v>251</v>
      </c>
      <c r="H170" s="189" t="s">
        <v>185</v>
      </c>
      <c r="I170" s="191" t="s">
        <v>280</v>
      </c>
      <c r="J170" s="186"/>
      <c r="K170" s="193">
        <v>3226.16</v>
      </c>
    </row>
    <row r="171" spans="1:11" s="181" customFormat="1" ht="14.25" thickBot="1" x14ac:dyDescent="0.3">
      <c r="A171" s="182">
        <v>170</v>
      </c>
      <c r="B171" s="188" t="s">
        <v>424</v>
      </c>
      <c r="C171" s="189">
        <v>3</v>
      </c>
      <c r="D171" s="190" t="s">
        <v>23</v>
      </c>
      <c r="E171" s="190">
        <v>2024</v>
      </c>
      <c r="F171" s="189" t="s">
        <v>214</v>
      </c>
      <c r="G171" s="190" t="s">
        <v>259</v>
      </c>
      <c r="H171" s="189" t="s">
        <v>195</v>
      </c>
      <c r="I171" s="191" t="s">
        <v>273</v>
      </c>
      <c r="J171" s="186"/>
      <c r="K171" s="193">
        <v>2881.16</v>
      </c>
    </row>
    <row r="172" spans="1:11" s="181" customFormat="1" ht="14.25" thickBot="1" x14ac:dyDescent="0.3">
      <c r="A172" s="182">
        <v>171</v>
      </c>
      <c r="B172" s="188" t="s">
        <v>424</v>
      </c>
      <c r="C172" s="189">
        <v>3</v>
      </c>
      <c r="D172" s="190" t="s">
        <v>23</v>
      </c>
      <c r="E172" s="190">
        <v>2024</v>
      </c>
      <c r="F172" s="189" t="s">
        <v>214</v>
      </c>
      <c r="G172" s="190" t="s">
        <v>260</v>
      </c>
      <c r="H172" s="189" t="s">
        <v>357</v>
      </c>
      <c r="I172" s="191" t="s">
        <v>273</v>
      </c>
      <c r="J172" s="195"/>
      <c r="K172" s="193">
        <v>420</v>
      </c>
    </row>
    <row r="173" spans="1:11" s="181" customFormat="1" ht="14.25" thickBot="1" x14ac:dyDescent="0.3">
      <c r="A173" s="182">
        <v>172</v>
      </c>
      <c r="B173" s="188" t="s">
        <v>424</v>
      </c>
      <c r="C173" s="189">
        <v>3</v>
      </c>
      <c r="D173" s="190" t="s">
        <v>23</v>
      </c>
      <c r="E173" s="190">
        <v>2024</v>
      </c>
      <c r="F173" s="189" t="s">
        <v>214</v>
      </c>
      <c r="G173" s="190" t="s">
        <v>261</v>
      </c>
      <c r="H173" s="189" t="s">
        <v>194</v>
      </c>
      <c r="I173" s="191" t="s">
        <v>273</v>
      </c>
      <c r="J173" s="195"/>
      <c r="K173" s="193">
        <v>420</v>
      </c>
    </row>
    <row r="174" spans="1:11" s="181" customFormat="1" ht="14.25" thickBot="1" x14ac:dyDescent="0.3">
      <c r="A174" s="182">
        <v>173</v>
      </c>
      <c r="B174" s="188" t="s">
        <v>424</v>
      </c>
      <c r="C174" s="189">
        <v>3</v>
      </c>
      <c r="D174" s="190" t="s">
        <v>23</v>
      </c>
      <c r="E174" s="190">
        <v>2024</v>
      </c>
      <c r="F174" s="189" t="s">
        <v>214</v>
      </c>
      <c r="G174" s="190" t="s">
        <v>262</v>
      </c>
      <c r="H174" s="196" t="s">
        <v>176</v>
      </c>
      <c r="I174" s="191" t="s">
        <v>272</v>
      </c>
      <c r="J174" s="195"/>
      <c r="K174" s="193">
        <v>2656.8</v>
      </c>
    </row>
    <row r="175" spans="1:11" s="181" customFormat="1" ht="14.25" thickBot="1" x14ac:dyDescent="0.3">
      <c r="A175" s="182">
        <v>174</v>
      </c>
      <c r="B175" s="188" t="s">
        <v>424</v>
      </c>
      <c r="C175" s="189">
        <v>3</v>
      </c>
      <c r="D175" s="190" t="s">
        <v>23</v>
      </c>
      <c r="E175" s="190">
        <v>2024</v>
      </c>
      <c r="F175" s="189" t="s">
        <v>214</v>
      </c>
      <c r="G175" s="190" t="s">
        <v>316</v>
      </c>
      <c r="H175" s="189" t="s">
        <v>334</v>
      </c>
      <c r="I175" s="191" t="s">
        <v>273</v>
      </c>
      <c r="J175" s="195"/>
      <c r="K175" s="193">
        <v>445</v>
      </c>
    </row>
    <row r="176" spans="1:11" s="181" customFormat="1" ht="14.25" thickBot="1" x14ac:dyDescent="0.3">
      <c r="A176" s="182">
        <v>175</v>
      </c>
      <c r="B176" s="188" t="s">
        <v>424</v>
      </c>
      <c r="C176" s="189">
        <v>3</v>
      </c>
      <c r="D176" s="190" t="s">
        <v>23</v>
      </c>
      <c r="E176" s="190">
        <v>2024</v>
      </c>
      <c r="F176" s="189" t="s">
        <v>214</v>
      </c>
      <c r="G176" s="190" t="s">
        <v>263</v>
      </c>
      <c r="H176" s="189" t="s">
        <v>358</v>
      </c>
      <c r="I176" s="191" t="s">
        <v>272</v>
      </c>
      <c r="J176" s="195"/>
      <c r="K176" s="193">
        <v>2506.8000000000002</v>
      </c>
    </row>
    <row r="177" spans="1:11" s="181" customFormat="1" ht="14.25" thickBot="1" x14ac:dyDescent="0.3">
      <c r="A177" s="182">
        <v>176</v>
      </c>
      <c r="B177" s="188" t="s">
        <v>424</v>
      </c>
      <c r="C177" s="189">
        <v>3</v>
      </c>
      <c r="D177" s="190" t="s">
        <v>23</v>
      </c>
      <c r="E177" s="190">
        <v>2024</v>
      </c>
      <c r="F177" s="189" t="s">
        <v>214</v>
      </c>
      <c r="G177" s="190" t="s">
        <v>317</v>
      </c>
      <c r="H177" s="189" t="s">
        <v>199</v>
      </c>
      <c r="I177" s="191" t="s">
        <v>273</v>
      </c>
      <c r="J177" s="186"/>
      <c r="K177" s="193">
        <v>420</v>
      </c>
    </row>
    <row r="178" spans="1:11" s="181" customFormat="1" ht="14.25" thickBot="1" x14ac:dyDescent="0.3">
      <c r="A178" s="182">
        <v>177</v>
      </c>
      <c r="B178" s="188" t="s">
        <v>424</v>
      </c>
      <c r="C178" s="189">
        <v>3</v>
      </c>
      <c r="D178" s="190" t="s">
        <v>23</v>
      </c>
      <c r="E178" s="190">
        <v>2024</v>
      </c>
      <c r="F178" s="189" t="s">
        <v>214</v>
      </c>
      <c r="G178" s="190" t="s">
        <v>163</v>
      </c>
      <c r="H178" s="189" t="s">
        <v>164</v>
      </c>
      <c r="I178" s="191" t="s">
        <v>273</v>
      </c>
      <c r="J178" s="195"/>
      <c r="K178" s="193">
        <v>420</v>
      </c>
    </row>
    <row r="179" spans="1:11" s="181" customFormat="1" ht="14.25" thickBot="1" x14ac:dyDescent="0.3">
      <c r="A179" s="182">
        <v>178</v>
      </c>
      <c r="B179" s="188" t="s">
        <v>424</v>
      </c>
      <c r="C179" s="189">
        <v>3</v>
      </c>
      <c r="D179" s="190" t="s">
        <v>23</v>
      </c>
      <c r="E179" s="190">
        <v>2024</v>
      </c>
      <c r="F179" s="189" t="s">
        <v>214</v>
      </c>
      <c r="G179" s="190" t="s">
        <v>264</v>
      </c>
      <c r="H179" s="196" t="s">
        <v>169</v>
      </c>
      <c r="I179" s="191" t="s">
        <v>284</v>
      </c>
      <c r="J179" s="186"/>
      <c r="K179" s="193">
        <v>890</v>
      </c>
    </row>
    <row r="180" spans="1:11" s="181" customFormat="1" ht="14.25" thickBot="1" x14ac:dyDescent="0.3">
      <c r="A180" s="182">
        <v>179</v>
      </c>
      <c r="B180" s="188" t="s">
        <v>424</v>
      </c>
      <c r="C180" s="189">
        <v>3</v>
      </c>
      <c r="D180" s="190" t="s">
        <v>23</v>
      </c>
      <c r="E180" s="190">
        <v>2024</v>
      </c>
      <c r="F180" s="189" t="s">
        <v>214</v>
      </c>
      <c r="G180" s="190" t="s">
        <v>265</v>
      </c>
      <c r="H180" s="189" t="s">
        <v>172</v>
      </c>
      <c r="I180" s="191" t="s">
        <v>272</v>
      </c>
      <c r="J180" s="186"/>
      <c r="K180" s="193">
        <v>3426.16</v>
      </c>
    </row>
    <row r="181" spans="1:11" s="181" customFormat="1" ht="14.25" thickBot="1" x14ac:dyDescent="0.3">
      <c r="A181" s="182">
        <v>180</v>
      </c>
      <c r="B181" s="188" t="s">
        <v>424</v>
      </c>
      <c r="C181" s="189">
        <v>3</v>
      </c>
      <c r="D181" s="190" t="s">
        <v>23</v>
      </c>
      <c r="E181" s="190">
        <v>2024</v>
      </c>
      <c r="F181" s="189" t="s">
        <v>228</v>
      </c>
      <c r="G181" s="190" t="s">
        <v>305</v>
      </c>
      <c r="H181" s="189" t="s">
        <v>346</v>
      </c>
      <c r="I181" s="191" t="s">
        <v>284</v>
      </c>
      <c r="J181" s="186"/>
      <c r="K181" s="193">
        <v>420</v>
      </c>
    </row>
    <row r="182" spans="1:11" s="181" customFormat="1" ht="14.25" thickBot="1" x14ac:dyDescent="0.3">
      <c r="A182" s="182">
        <v>181</v>
      </c>
      <c r="B182" s="188" t="s">
        <v>424</v>
      </c>
      <c r="C182" s="189">
        <v>3</v>
      </c>
      <c r="D182" s="190" t="s">
        <v>23</v>
      </c>
      <c r="E182" s="190">
        <v>2024</v>
      </c>
      <c r="F182" s="189" t="s">
        <v>228</v>
      </c>
      <c r="G182" s="190" t="s">
        <v>318</v>
      </c>
      <c r="H182" s="189" t="s">
        <v>165</v>
      </c>
      <c r="I182" s="191" t="s">
        <v>280</v>
      </c>
      <c r="J182" s="195"/>
      <c r="K182" s="193">
        <v>6800.07</v>
      </c>
    </row>
    <row r="183" spans="1:11" s="181" customFormat="1" ht="14.25" thickBot="1" x14ac:dyDescent="0.3">
      <c r="A183" s="182">
        <v>182</v>
      </c>
      <c r="B183" s="245" t="s">
        <v>424</v>
      </c>
      <c r="C183" s="189">
        <v>3</v>
      </c>
      <c r="D183" s="190" t="s">
        <v>23</v>
      </c>
      <c r="E183" s="190">
        <v>2024</v>
      </c>
      <c r="F183" s="189" t="s">
        <v>228</v>
      </c>
      <c r="G183" s="190" t="s">
        <v>196</v>
      </c>
      <c r="H183" s="189" t="s">
        <v>197</v>
      </c>
      <c r="I183" s="191" t="s">
        <v>273</v>
      </c>
      <c r="J183" s="186"/>
      <c r="K183" s="193">
        <v>420</v>
      </c>
    </row>
    <row r="184" spans="1:11" s="181" customFormat="1" ht="14.25" thickBot="1" x14ac:dyDescent="0.3">
      <c r="A184" s="244">
        <v>183</v>
      </c>
      <c r="B184" s="296" t="s">
        <v>424</v>
      </c>
      <c r="C184" s="190">
        <v>3</v>
      </c>
      <c r="D184" s="190" t="s">
        <v>23</v>
      </c>
      <c r="E184" s="190">
        <v>2024</v>
      </c>
      <c r="F184" s="189" t="s">
        <v>228</v>
      </c>
      <c r="G184" s="231" t="s">
        <v>277</v>
      </c>
      <c r="H184" s="189" t="s">
        <v>166</v>
      </c>
      <c r="I184" s="200" t="s">
        <v>284</v>
      </c>
      <c r="J184" s="195"/>
      <c r="K184" s="193">
        <v>420</v>
      </c>
    </row>
    <row r="185" spans="1:11" s="181" customFormat="1" ht="14.25" thickBot="1" x14ac:dyDescent="0.3">
      <c r="A185" s="182">
        <v>184</v>
      </c>
      <c r="B185" s="188" t="s">
        <v>223</v>
      </c>
      <c r="C185" s="190">
        <v>5</v>
      </c>
      <c r="D185" s="190" t="s">
        <v>22</v>
      </c>
      <c r="E185" s="190">
        <v>2024</v>
      </c>
      <c r="F185" s="189" t="s">
        <v>213</v>
      </c>
      <c r="G185" s="191" t="s">
        <v>16</v>
      </c>
      <c r="H185" s="189" t="s">
        <v>162</v>
      </c>
      <c r="I185" s="191" t="s">
        <v>207</v>
      </c>
      <c r="J185" s="195"/>
      <c r="K185" s="193">
        <v>36.9</v>
      </c>
    </row>
    <row r="186" spans="1:11" s="181" customFormat="1" ht="14.25" thickBot="1" x14ac:dyDescent="0.3">
      <c r="A186" s="244">
        <v>185</v>
      </c>
      <c r="B186" s="188" t="s">
        <v>223</v>
      </c>
      <c r="C186" s="190">
        <v>3</v>
      </c>
      <c r="D186" s="190" t="s">
        <v>23</v>
      </c>
      <c r="E186" s="190">
        <v>2024</v>
      </c>
      <c r="F186" s="211" t="s">
        <v>217</v>
      </c>
      <c r="G186" s="208" t="s">
        <v>16</v>
      </c>
      <c r="H186" s="212" t="s">
        <v>162</v>
      </c>
      <c r="I186" s="202" t="s">
        <v>207</v>
      </c>
      <c r="J186" s="195"/>
      <c r="K186" s="193">
        <v>12.3</v>
      </c>
    </row>
    <row r="187" spans="1:11" s="181" customFormat="1" ht="14.25" thickBot="1" x14ac:dyDescent="0.3">
      <c r="A187" s="182">
        <v>186</v>
      </c>
      <c r="B187" s="188" t="s">
        <v>424</v>
      </c>
      <c r="C187" s="189">
        <v>3</v>
      </c>
      <c r="D187" s="190" t="s">
        <v>23</v>
      </c>
      <c r="E187" s="190">
        <v>2024</v>
      </c>
      <c r="F187" s="211" t="s">
        <v>214</v>
      </c>
      <c r="G187" s="189" t="s">
        <v>266</v>
      </c>
      <c r="H187" s="189" t="s">
        <v>359</v>
      </c>
      <c r="I187" s="191" t="s">
        <v>273</v>
      </c>
      <c r="J187" s="195"/>
      <c r="K187" s="193">
        <v>420</v>
      </c>
    </row>
    <row r="188" spans="1:11" s="181" customFormat="1" ht="14.25" thickBot="1" x14ac:dyDescent="0.3">
      <c r="A188" s="182">
        <v>187</v>
      </c>
      <c r="B188" s="188" t="s">
        <v>424</v>
      </c>
      <c r="C188" s="189">
        <v>4</v>
      </c>
      <c r="D188" s="190" t="s">
        <v>23</v>
      </c>
      <c r="E188" s="190">
        <v>2024</v>
      </c>
      <c r="F188" s="189" t="s">
        <v>228</v>
      </c>
      <c r="G188" s="212" t="s">
        <v>175</v>
      </c>
      <c r="H188" s="189" t="s">
        <v>166</v>
      </c>
      <c r="I188" s="196" t="s">
        <v>280</v>
      </c>
      <c r="J188" s="195"/>
      <c r="K188" s="193">
        <v>2506.8000000000002</v>
      </c>
    </row>
    <row r="189" spans="1:11" s="181" customFormat="1" ht="14.25" thickBot="1" x14ac:dyDescent="0.3">
      <c r="A189" s="244">
        <v>188</v>
      </c>
      <c r="B189" s="188" t="s">
        <v>424</v>
      </c>
      <c r="C189" s="189">
        <v>4</v>
      </c>
      <c r="D189" s="190" t="s">
        <v>23</v>
      </c>
      <c r="E189" s="190">
        <v>2024</v>
      </c>
      <c r="F189" s="189" t="s">
        <v>228</v>
      </c>
      <c r="G189" s="201" t="s">
        <v>319</v>
      </c>
      <c r="H189" s="189" t="s">
        <v>360</v>
      </c>
      <c r="I189" s="196" t="s">
        <v>284</v>
      </c>
      <c r="J189" s="186"/>
      <c r="K189" s="193">
        <v>420</v>
      </c>
    </row>
    <row r="190" spans="1:11" s="181" customFormat="1" ht="14.25" thickBot="1" x14ac:dyDescent="0.3">
      <c r="A190" s="182">
        <v>189</v>
      </c>
      <c r="B190" s="245" t="s">
        <v>424</v>
      </c>
      <c r="C190" s="189">
        <v>4</v>
      </c>
      <c r="D190" s="190" t="s">
        <v>23</v>
      </c>
      <c r="E190" s="190">
        <v>2024</v>
      </c>
      <c r="F190" s="189" t="s">
        <v>228</v>
      </c>
      <c r="G190" s="238" t="s">
        <v>167</v>
      </c>
      <c r="H190" s="207" t="s">
        <v>168</v>
      </c>
      <c r="I190" s="242" t="s">
        <v>272</v>
      </c>
      <c r="J190" s="195"/>
      <c r="K190" s="193">
        <v>2506.8000000000002</v>
      </c>
    </row>
    <row r="191" spans="1:11" s="181" customFormat="1" ht="14.25" thickBot="1" x14ac:dyDescent="0.3">
      <c r="A191" s="244">
        <v>190</v>
      </c>
      <c r="B191" s="296" t="s">
        <v>232</v>
      </c>
      <c r="C191" s="190">
        <v>4</v>
      </c>
      <c r="D191" s="190" t="s">
        <v>23</v>
      </c>
      <c r="E191" s="190">
        <v>2024</v>
      </c>
      <c r="F191" s="211" t="s">
        <v>248</v>
      </c>
      <c r="G191" s="246" t="s">
        <v>267</v>
      </c>
      <c r="H191" s="208" t="s">
        <v>286</v>
      </c>
      <c r="I191" s="224" t="s">
        <v>205</v>
      </c>
      <c r="J191" s="186"/>
      <c r="K191" s="193">
        <v>261.5</v>
      </c>
    </row>
    <row r="192" spans="1:11" s="181" customFormat="1" ht="14.25" thickBot="1" x14ac:dyDescent="0.3">
      <c r="A192" s="182">
        <v>191</v>
      </c>
      <c r="B192" s="296" t="s">
        <v>223</v>
      </c>
      <c r="C192" s="190">
        <v>4</v>
      </c>
      <c r="D192" s="190" t="s">
        <v>23</v>
      </c>
      <c r="E192" s="190">
        <v>2024</v>
      </c>
      <c r="F192" s="211" t="s">
        <v>213</v>
      </c>
      <c r="G192" s="208" t="s">
        <v>16</v>
      </c>
      <c r="H192" s="212" t="s">
        <v>162</v>
      </c>
      <c r="I192" s="202" t="s">
        <v>207</v>
      </c>
      <c r="J192" s="195"/>
      <c r="K192" s="193">
        <v>12.3</v>
      </c>
    </row>
    <row r="193" spans="1:11" s="181" customFormat="1" ht="14.25" thickBot="1" x14ac:dyDescent="0.3">
      <c r="A193" s="182">
        <v>192</v>
      </c>
      <c r="B193" s="188" t="s">
        <v>223</v>
      </c>
      <c r="C193" s="189">
        <v>4</v>
      </c>
      <c r="D193" s="190" t="s">
        <v>23</v>
      </c>
      <c r="E193" s="190">
        <v>2024</v>
      </c>
      <c r="F193" s="189" t="s">
        <v>213</v>
      </c>
      <c r="G193" s="212" t="s">
        <v>16</v>
      </c>
      <c r="H193" s="189" t="s">
        <v>162</v>
      </c>
      <c r="I193" s="196" t="s">
        <v>207</v>
      </c>
      <c r="J193" s="213"/>
      <c r="K193" s="193">
        <v>12.3</v>
      </c>
    </row>
    <row r="194" spans="1:11" s="181" customFormat="1" ht="14.25" thickBot="1" x14ac:dyDescent="0.3">
      <c r="A194" s="244">
        <v>193</v>
      </c>
      <c r="B194" s="188" t="s">
        <v>223</v>
      </c>
      <c r="C194" s="189">
        <v>4</v>
      </c>
      <c r="D194" s="190" t="s">
        <v>23</v>
      </c>
      <c r="E194" s="190">
        <v>2024</v>
      </c>
      <c r="F194" s="189" t="s">
        <v>213</v>
      </c>
      <c r="G194" s="212" t="s">
        <v>16</v>
      </c>
      <c r="H194" s="189" t="s">
        <v>162</v>
      </c>
      <c r="I194" s="196" t="s">
        <v>207</v>
      </c>
      <c r="J194" s="195"/>
      <c r="K194" s="193">
        <v>12.3</v>
      </c>
    </row>
    <row r="195" spans="1:11" s="181" customFormat="1" ht="14.25" thickBot="1" x14ac:dyDescent="0.3">
      <c r="A195" s="182">
        <v>194</v>
      </c>
      <c r="B195" s="188" t="s">
        <v>500</v>
      </c>
      <c r="C195" s="189">
        <v>5</v>
      </c>
      <c r="D195" s="190" t="s">
        <v>23</v>
      </c>
      <c r="E195" s="190">
        <v>2024</v>
      </c>
      <c r="F195" s="189" t="s">
        <v>268</v>
      </c>
      <c r="G195" s="231" t="s">
        <v>190</v>
      </c>
      <c r="H195" s="207" t="s">
        <v>191</v>
      </c>
      <c r="I195" s="200" t="s">
        <v>225</v>
      </c>
      <c r="J195" s="195"/>
      <c r="K195" s="193">
        <v>3557.35</v>
      </c>
    </row>
    <row r="196" spans="1:11" s="181" customFormat="1" ht="14.25" thickBot="1" x14ac:dyDescent="0.3">
      <c r="A196" s="244">
        <v>195</v>
      </c>
      <c r="B196" s="188" t="s">
        <v>223</v>
      </c>
      <c r="C196" s="189">
        <v>5</v>
      </c>
      <c r="D196" s="190" t="s">
        <v>23</v>
      </c>
      <c r="E196" s="190">
        <v>2024</v>
      </c>
      <c r="F196" s="211" t="s">
        <v>213</v>
      </c>
      <c r="G196" s="208" t="s">
        <v>16</v>
      </c>
      <c r="H196" s="208" t="s">
        <v>162</v>
      </c>
      <c r="I196" s="202" t="s">
        <v>207</v>
      </c>
      <c r="J196" s="195"/>
      <c r="K196" s="193">
        <v>55.35</v>
      </c>
    </row>
    <row r="197" spans="1:11" s="181" customFormat="1" ht="14.25" thickBot="1" x14ac:dyDescent="0.3">
      <c r="A197" s="182">
        <v>196</v>
      </c>
      <c r="B197" s="188" t="s">
        <v>232</v>
      </c>
      <c r="C197" s="189">
        <v>9</v>
      </c>
      <c r="D197" s="190" t="s">
        <v>23</v>
      </c>
      <c r="E197" s="190">
        <v>2024</v>
      </c>
      <c r="F197" s="211" t="s">
        <v>248</v>
      </c>
      <c r="G197" s="240" t="s">
        <v>267</v>
      </c>
      <c r="H197" s="240" t="s">
        <v>286</v>
      </c>
      <c r="I197" s="248" t="s">
        <v>205</v>
      </c>
      <c r="J197" s="186"/>
      <c r="K197" s="193">
        <v>261.5</v>
      </c>
    </row>
    <row r="198" spans="1:11" s="181" customFormat="1" ht="14.25" thickBot="1" x14ac:dyDescent="0.3">
      <c r="A198" s="182">
        <v>197</v>
      </c>
      <c r="B198" s="188" t="s">
        <v>424</v>
      </c>
      <c r="C198" s="189">
        <v>10</v>
      </c>
      <c r="D198" s="190" t="s">
        <v>23</v>
      </c>
      <c r="E198" s="190">
        <v>2024</v>
      </c>
      <c r="F198" s="189" t="s">
        <v>214</v>
      </c>
      <c r="G198" s="190" t="s">
        <v>320</v>
      </c>
      <c r="H198" s="189" t="s">
        <v>363</v>
      </c>
      <c r="I198" s="191" t="s">
        <v>273</v>
      </c>
      <c r="J198" s="186"/>
      <c r="K198" s="193">
        <v>420</v>
      </c>
    </row>
    <row r="199" spans="1:11" s="181" customFormat="1" ht="14.25" thickBot="1" x14ac:dyDescent="0.3">
      <c r="A199" s="244">
        <v>198</v>
      </c>
      <c r="B199" s="188" t="s">
        <v>424</v>
      </c>
      <c r="C199" s="189">
        <v>10</v>
      </c>
      <c r="D199" s="190" t="s">
        <v>23</v>
      </c>
      <c r="E199" s="190">
        <v>2024</v>
      </c>
      <c r="F199" s="189" t="s">
        <v>214</v>
      </c>
      <c r="G199" s="190" t="s">
        <v>321</v>
      </c>
      <c r="H199" s="189" t="s">
        <v>364</v>
      </c>
      <c r="I199" s="191" t="s">
        <v>273</v>
      </c>
      <c r="J199" s="186"/>
      <c r="K199" s="193">
        <v>420</v>
      </c>
    </row>
    <row r="200" spans="1:11" s="181" customFormat="1" ht="14.25" thickBot="1" x14ac:dyDescent="0.3">
      <c r="A200" s="182">
        <v>199</v>
      </c>
      <c r="B200" s="188" t="s">
        <v>227</v>
      </c>
      <c r="C200" s="189">
        <v>10</v>
      </c>
      <c r="D200" s="190" t="s">
        <v>23</v>
      </c>
      <c r="E200" s="190">
        <v>2024</v>
      </c>
      <c r="F200" s="189" t="s">
        <v>214</v>
      </c>
      <c r="G200" s="231" t="s">
        <v>180</v>
      </c>
      <c r="H200" s="189" t="s">
        <v>181</v>
      </c>
      <c r="I200" s="191" t="s">
        <v>237</v>
      </c>
      <c r="J200" s="195"/>
      <c r="K200" s="193">
        <v>957.6</v>
      </c>
    </row>
    <row r="201" spans="1:11" s="181" customFormat="1" ht="14.25" thickBot="1" x14ac:dyDescent="0.3">
      <c r="A201" s="244">
        <v>200</v>
      </c>
      <c r="B201" s="188" t="s">
        <v>253</v>
      </c>
      <c r="C201" s="189">
        <v>13</v>
      </c>
      <c r="D201" s="190" t="s">
        <v>23</v>
      </c>
      <c r="E201" s="190">
        <v>2024</v>
      </c>
      <c r="F201" s="211" t="s">
        <v>210</v>
      </c>
      <c r="G201" s="208" t="s">
        <v>178</v>
      </c>
      <c r="H201" s="190" t="s">
        <v>179</v>
      </c>
      <c r="I201" s="196" t="s">
        <v>209</v>
      </c>
      <c r="J201" s="186"/>
      <c r="K201" s="193">
        <v>1098.43</v>
      </c>
    </row>
    <row r="202" spans="1:11" s="181" customFormat="1" ht="14.25" thickBot="1" x14ac:dyDescent="0.3">
      <c r="A202" s="182">
        <v>201</v>
      </c>
      <c r="B202" s="188" t="s">
        <v>352</v>
      </c>
      <c r="C202" s="189">
        <v>17</v>
      </c>
      <c r="D202" s="190" t="s">
        <v>23</v>
      </c>
      <c r="E202" s="190">
        <v>2024</v>
      </c>
      <c r="F202" s="211" t="s">
        <v>228</v>
      </c>
      <c r="G202" s="250" t="s">
        <v>367</v>
      </c>
      <c r="H202" s="231" t="s">
        <v>366</v>
      </c>
      <c r="I202" s="242" t="s">
        <v>235</v>
      </c>
      <c r="J202" s="195"/>
      <c r="K202" s="193">
        <v>350</v>
      </c>
    </row>
    <row r="203" spans="1:11" s="181" customFormat="1" ht="14.25" thickBot="1" x14ac:dyDescent="0.3">
      <c r="A203" s="182">
        <v>202</v>
      </c>
      <c r="B203" s="188" t="s">
        <v>223</v>
      </c>
      <c r="C203" s="189">
        <v>17</v>
      </c>
      <c r="D203" s="190" t="s">
        <v>23</v>
      </c>
      <c r="E203" s="190">
        <v>2024</v>
      </c>
      <c r="F203" s="211" t="s">
        <v>213</v>
      </c>
      <c r="G203" s="208" t="s">
        <v>16</v>
      </c>
      <c r="H203" s="208" t="s">
        <v>162</v>
      </c>
      <c r="I203" s="202" t="s">
        <v>207</v>
      </c>
      <c r="J203" s="195"/>
      <c r="K203" s="193">
        <v>12.3</v>
      </c>
    </row>
    <row r="204" spans="1:11" s="181" customFormat="1" ht="14.25" thickBot="1" x14ac:dyDescent="0.3">
      <c r="A204" s="244">
        <v>203</v>
      </c>
      <c r="B204" s="188" t="s">
        <v>370</v>
      </c>
      <c r="C204" s="189">
        <v>18</v>
      </c>
      <c r="D204" s="190" t="s">
        <v>23</v>
      </c>
      <c r="E204" s="190">
        <v>2024</v>
      </c>
      <c r="F204" s="211" t="s">
        <v>214</v>
      </c>
      <c r="G204" s="208" t="s">
        <v>368</v>
      </c>
      <c r="H204" s="190" t="s">
        <v>369</v>
      </c>
      <c r="I204" s="191" t="s">
        <v>205</v>
      </c>
      <c r="J204" s="195"/>
      <c r="K204" s="193">
        <v>265.14999999999998</v>
      </c>
    </row>
    <row r="205" spans="1:11" s="181" customFormat="1" ht="14.25" thickBot="1" x14ac:dyDescent="0.3">
      <c r="A205" s="182">
        <v>204</v>
      </c>
      <c r="B205" s="188" t="s">
        <v>339</v>
      </c>
      <c r="C205" s="189">
        <v>18</v>
      </c>
      <c r="D205" s="190" t="s">
        <v>23</v>
      </c>
      <c r="E205" s="190">
        <v>2024</v>
      </c>
      <c r="F205" s="189" t="s">
        <v>214</v>
      </c>
      <c r="G205" s="190" t="s">
        <v>371</v>
      </c>
      <c r="H205" s="189" t="s">
        <v>372</v>
      </c>
      <c r="I205" s="191" t="s">
        <v>205</v>
      </c>
      <c r="J205" s="195"/>
      <c r="K205" s="193">
        <v>94</v>
      </c>
    </row>
    <row r="206" spans="1:11" s="181" customFormat="1" ht="14.25" thickBot="1" x14ac:dyDescent="0.3">
      <c r="A206" s="244">
        <v>205</v>
      </c>
      <c r="B206" s="188" t="s">
        <v>339</v>
      </c>
      <c r="C206" s="189">
        <v>18</v>
      </c>
      <c r="D206" s="190" t="s">
        <v>23</v>
      </c>
      <c r="E206" s="190">
        <v>2024</v>
      </c>
      <c r="F206" s="189" t="s">
        <v>214</v>
      </c>
      <c r="G206" s="190" t="s">
        <v>373</v>
      </c>
      <c r="H206" s="189" t="s">
        <v>374</v>
      </c>
      <c r="I206" s="191" t="s">
        <v>205</v>
      </c>
      <c r="J206" s="186"/>
      <c r="K206" s="193">
        <v>376.2</v>
      </c>
    </row>
    <row r="207" spans="1:11" s="181" customFormat="1" ht="14.25" thickBot="1" x14ac:dyDescent="0.3">
      <c r="A207" s="182">
        <v>206</v>
      </c>
      <c r="B207" s="188" t="s">
        <v>339</v>
      </c>
      <c r="C207" s="189">
        <v>18</v>
      </c>
      <c r="D207" s="190" t="s">
        <v>23</v>
      </c>
      <c r="E207" s="190">
        <v>2024</v>
      </c>
      <c r="F207" s="189" t="s">
        <v>214</v>
      </c>
      <c r="G207" s="190" t="s">
        <v>375</v>
      </c>
      <c r="H207" s="189" t="s">
        <v>376</v>
      </c>
      <c r="I207" s="191" t="s">
        <v>205</v>
      </c>
      <c r="J207" s="186"/>
      <c r="K207" s="193">
        <v>147</v>
      </c>
    </row>
    <row r="208" spans="1:11" s="181" customFormat="1" ht="14.25" thickBot="1" x14ac:dyDescent="0.3">
      <c r="A208" s="182">
        <v>207</v>
      </c>
      <c r="B208" s="188" t="s">
        <v>339</v>
      </c>
      <c r="C208" s="189">
        <v>18</v>
      </c>
      <c r="D208" s="190" t="s">
        <v>23</v>
      </c>
      <c r="E208" s="190">
        <v>2024</v>
      </c>
      <c r="F208" s="189" t="s">
        <v>214</v>
      </c>
      <c r="G208" s="231" t="s">
        <v>377</v>
      </c>
      <c r="H208" s="189" t="s">
        <v>378</v>
      </c>
      <c r="I208" s="191" t="s">
        <v>205</v>
      </c>
      <c r="J208" s="186"/>
      <c r="K208" s="193">
        <v>87.78</v>
      </c>
    </row>
    <row r="209" spans="1:11" s="181" customFormat="1" ht="14.25" thickBot="1" x14ac:dyDescent="0.3">
      <c r="A209" s="244">
        <v>208</v>
      </c>
      <c r="B209" s="188" t="s">
        <v>352</v>
      </c>
      <c r="C209" s="189">
        <v>18</v>
      </c>
      <c r="D209" s="190" t="s">
        <v>23</v>
      </c>
      <c r="E209" s="190">
        <v>2024</v>
      </c>
      <c r="F209" s="211" t="s">
        <v>228</v>
      </c>
      <c r="G209" s="246" t="s">
        <v>367</v>
      </c>
      <c r="H209" s="190" t="s">
        <v>366</v>
      </c>
      <c r="I209" s="196" t="s">
        <v>235</v>
      </c>
      <c r="J209" s="195"/>
      <c r="K209" s="193">
        <v>350</v>
      </c>
    </row>
    <row r="210" spans="1:11" s="181" customFormat="1" ht="14.25" thickBot="1" x14ac:dyDescent="0.3">
      <c r="A210" s="182">
        <v>209</v>
      </c>
      <c r="B210" s="188" t="s">
        <v>223</v>
      </c>
      <c r="C210" s="189">
        <v>18</v>
      </c>
      <c r="D210" s="190" t="s">
        <v>23</v>
      </c>
      <c r="E210" s="190">
        <v>2024</v>
      </c>
      <c r="F210" s="211" t="s">
        <v>213</v>
      </c>
      <c r="G210" s="208" t="s">
        <v>16</v>
      </c>
      <c r="H210" s="190" t="s">
        <v>162</v>
      </c>
      <c r="I210" s="196" t="s">
        <v>207</v>
      </c>
      <c r="J210" s="195"/>
      <c r="K210" s="193">
        <v>12.3</v>
      </c>
    </row>
    <row r="211" spans="1:11" s="181" customFormat="1" ht="14.25" thickBot="1" x14ac:dyDescent="0.3">
      <c r="A211" s="244">
        <v>210</v>
      </c>
      <c r="B211" s="188" t="s">
        <v>352</v>
      </c>
      <c r="C211" s="189">
        <v>25</v>
      </c>
      <c r="D211" s="190" t="s">
        <v>23</v>
      </c>
      <c r="E211" s="190">
        <v>2024</v>
      </c>
      <c r="F211" s="211" t="s">
        <v>248</v>
      </c>
      <c r="G211" s="240" t="s">
        <v>247</v>
      </c>
      <c r="H211" s="190" t="s">
        <v>379</v>
      </c>
      <c r="I211" s="191" t="s">
        <v>235</v>
      </c>
      <c r="J211" s="195"/>
      <c r="K211" s="193">
        <v>400</v>
      </c>
    </row>
    <row r="212" spans="1:11" s="181" customFormat="1" ht="14.25" thickBot="1" x14ac:dyDescent="0.3">
      <c r="A212" s="182">
        <v>211</v>
      </c>
      <c r="B212" s="188" t="s">
        <v>424</v>
      </c>
      <c r="C212" s="189">
        <v>25</v>
      </c>
      <c r="D212" s="190" t="s">
        <v>23</v>
      </c>
      <c r="E212" s="190">
        <v>2024</v>
      </c>
      <c r="F212" s="189" t="s">
        <v>228</v>
      </c>
      <c r="G212" s="231" t="s">
        <v>277</v>
      </c>
      <c r="H212" s="196" t="s">
        <v>166</v>
      </c>
      <c r="I212" s="191" t="s">
        <v>284</v>
      </c>
      <c r="J212" s="195"/>
      <c r="K212" s="193">
        <v>420</v>
      </c>
    </row>
    <row r="213" spans="1:11" s="181" customFormat="1" ht="14.25" thickBot="1" x14ac:dyDescent="0.3">
      <c r="A213" s="182">
        <v>212</v>
      </c>
      <c r="B213" s="188" t="s">
        <v>223</v>
      </c>
      <c r="C213" s="189">
        <v>25</v>
      </c>
      <c r="D213" s="190" t="s">
        <v>23</v>
      </c>
      <c r="E213" s="190">
        <v>2024</v>
      </c>
      <c r="F213" s="211" t="s">
        <v>213</v>
      </c>
      <c r="G213" s="208" t="s">
        <v>16</v>
      </c>
      <c r="H213" s="190" t="s">
        <v>162</v>
      </c>
      <c r="I213" s="196" t="s">
        <v>207</v>
      </c>
      <c r="J213" s="195"/>
      <c r="K213" s="193">
        <v>12.3</v>
      </c>
    </row>
    <row r="214" spans="1:11" s="181" customFormat="1" ht="14.25" thickBot="1" x14ac:dyDescent="0.3">
      <c r="A214" s="244">
        <v>213</v>
      </c>
      <c r="B214" s="188" t="s">
        <v>352</v>
      </c>
      <c r="C214" s="189">
        <v>30</v>
      </c>
      <c r="D214" s="190" t="s">
        <v>23</v>
      </c>
      <c r="E214" s="190">
        <v>2024</v>
      </c>
      <c r="F214" s="189" t="s">
        <v>248</v>
      </c>
      <c r="G214" s="201" t="s">
        <v>247</v>
      </c>
      <c r="H214" s="189" t="s">
        <v>379</v>
      </c>
      <c r="I214" s="196" t="s">
        <v>235</v>
      </c>
      <c r="J214" s="195"/>
      <c r="K214" s="193">
        <v>250</v>
      </c>
    </row>
    <row r="215" spans="1:11" s="181" customFormat="1" ht="14.25" thickBot="1" x14ac:dyDescent="0.3">
      <c r="A215" s="182">
        <v>214</v>
      </c>
      <c r="B215" s="188" t="s">
        <v>381</v>
      </c>
      <c r="C215" s="189">
        <v>3</v>
      </c>
      <c r="D215" s="190" t="s">
        <v>24</v>
      </c>
      <c r="E215" s="190">
        <v>2024</v>
      </c>
      <c r="F215" s="211" t="s">
        <v>214</v>
      </c>
      <c r="G215" s="183" t="s">
        <v>380</v>
      </c>
      <c r="H215" s="189" t="s">
        <v>186</v>
      </c>
      <c r="I215" s="191" t="s">
        <v>205</v>
      </c>
      <c r="J215" s="195"/>
      <c r="K215" s="193">
        <v>250</v>
      </c>
    </row>
    <row r="216" spans="1:11" s="181" customFormat="1" ht="14.25" thickBot="1" x14ac:dyDescent="0.3">
      <c r="A216" s="244">
        <v>215</v>
      </c>
      <c r="B216" s="188" t="s">
        <v>352</v>
      </c>
      <c r="C216" s="211">
        <v>4</v>
      </c>
      <c r="D216" s="189" t="s">
        <v>24</v>
      </c>
      <c r="E216" s="190">
        <v>2024</v>
      </c>
      <c r="F216" s="189" t="s">
        <v>248</v>
      </c>
      <c r="G216" s="231" t="s">
        <v>247</v>
      </c>
      <c r="H216" s="189" t="s">
        <v>379</v>
      </c>
      <c r="I216" s="191" t="s">
        <v>235</v>
      </c>
      <c r="J216" s="195"/>
      <c r="K216" s="193">
        <v>440</v>
      </c>
    </row>
    <row r="217" spans="1:11" s="181" customFormat="1" ht="14.25" thickBot="1" x14ac:dyDescent="0.3">
      <c r="A217" s="182">
        <v>216</v>
      </c>
      <c r="B217" s="188" t="s">
        <v>223</v>
      </c>
      <c r="C217" s="211">
        <v>7</v>
      </c>
      <c r="D217" s="189" t="s">
        <v>24</v>
      </c>
      <c r="E217" s="190">
        <v>2024</v>
      </c>
      <c r="F217" s="211" t="s">
        <v>213</v>
      </c>
      <c r="G217" s="208" t="s">
        <v>16</v>
      </c>
      <c r="H217" s="190" t="s">
        <v>162</v>
      </c>
      <c r="I217" s="191" t="s">
        <v>207</v>
      </c>
      <c r="J217" s="195"/>
      <c r="K217" s="193">
        <v>55.35</v>
      </c>
    </row>
    <row r="218" spans="1:11" s="181" customFormat="1" ht="14.25" thickBot="1" x14ac:dyDescent="0.3">
      <c r="A218" s="182">
        <v>217</v>
      </c>
      <c r="B218" s="188" t="s">
        <v>352</v>
      </c>
      <c r="C218" s="189">
        <v>9</v>
      </c>
      <c r="D218" s="190" t="s">
        <v>24</v>
      </c>
      <c r="E218" s="190">
        <v>2024</v>
      </c>
      <c r="F218" s="189" t="s">
        <v>214</v>
      </c>
      <c r="G218" s="190" t="s">
        <v>247</v>
      </c>
      <c r="H218" s="189" t="s">
        <v>379</v>
      </c>
      <c r="I218" s="191" t="s">
        <v>235</v>
      </c>
      <c r="J218" s="186"/>
      <c r="K218" s="193">
        <v>350</v>
      </c>
    </row>
    <row r="219" spans="1:11" s="181" customFormat="1" ht="14.25" thickBot="1" x14ac:dyDescent="0.3">
      <c r="A219" s="244">
        <v>218</v>
      </c>
      <c r="B219" s="188" t="s">
        <v>352</v>
      </c>
      <c r="C219" s="189">
        <v>9</v>
      </c>
      <c r="D219" s="190" t="s">
        <v>24</v>
      </c>
      <c r="E219" s="190">
        <v>2024</v>
      </c>
      <c r="F219" s="189" t="s">
        <v>228</v>
      </c>
      <c r="G219" s="190" t="s">
        <v>247</v>
      </c>
      <c r="H219" s="189" t="s">
        <v>379</v>
      </c>
      <c r="I219" s="191" t="s">
        <v>235</v>
      </c>
      <c r="J219" s="195"/>
      <c r="K219" s="193">
        <v>250</v>
      </c>
    </row>
    <row r="220" spans="1:11" s="181" customFormat="1" ht="14.25" thickBot="1" x14ac:dyDescent="0.3">
      <c r="A220" s="182">
        <v>219</v>
      </c>
      <c r="B220" s="188" t="s">
        <v>424</v>
      </c>
      <c r="C220" s="189">
        <v>10</v>
      </c>
      <c r="D220" s="190" t="s">
        <v>24</v>
      </c>
      <c r="E220" s="190">
        <v>2024</v>
      </c>
      <c r="F220" s="189" t="s">
        <v>214</v>
      </c>
      <c r="G220" s="201" t="s">
        <v>263</v>
      </c>
      <c r="H220" s="189" t="s">
        <v>358</v>
      </c>
      <c r="I220" s="196" t="s">
        <v>272</v>
      </c>
      <c r="J220" s="186"/>
      <c r="K220" s="193">
        <v>150</v>
      </c>
    </row>
    <row r="221" spans="1:11" s="181" customFormat="1" ht="14.25" thickBot="1" x14ac:dyDescent="0.3">
      <c r="A221" s="244">
        <v>220</v>
      </c>
      <c r="B221" s="188" t="s">
        <v>224</v>
      </c>
      <c r="C221" s="189">
        <v>10</v>
      </c>
      <c r="D221" s="190" t="s">
        <v>24</v>
      </c>
      <c r="E221" s="190">
        <v>2024</v>
      </c>
      <c r="F221" s="189" t="s">
        <v>215</v>
      </c>
      <c r="G221" s="184" t="s">
        <v>19</v>
      </c>
      <c r="H221" s="189" t="s">
        <v>170</v>
      </c>
      <c r="I221" s="191" t="s">
        <v>322</v>
      </c>
      <c r="J221" s="195"/>
      <c r="K221" s="193">
        <v>1575</v>
      </c>
    </row>
    <row r="222" spans="1:11" s="181" customFormat="1" ht="14.25" thickBot="1" x14ac:dyDescent="0.3">
      <c r="A222" s="182">
        <v>221</v>
      </c>
      <c r="B222" s="188" t="s">
        <v>227</v>
      </c>
      <c r="C222" s="189">
        <v>15</v>
      </c>
      <c r="D222" s="190" t="s">
        <v>24</v>
      </c>
      <c r="E222" s="190">
        <v>2024</v>
      </c>
      <c r="F222" s="189" t="s">
        <v>214</v>
      </c>
      <c r="G222" s="190" t="s">
        <v>180</v>
      </c>
      <c r="H222" s="189" t="s">
        <v>181</v>
      </c>
      <c r="I222" s="191" t="s">
        <v>237</v>
      </c>
      <c r="J222" s="186"/>
      <c r="K222" s="193">
        <v>2121.66</v>
      </c>
    </row>
    <row r="223" spans="1:11" s="181" customFormat="1" ht="14.25" thickBot="1" x14ac:dyDescent="0.3">
      <c r="A223" s="182">
        <v>222</v>
      </c>
      <c r="B223" s="188" t="s">
        <v>352</v>
      </c>
      <c r="C223" s="189">
        <v>15</v>
      </c>
      <c r="D223" s="190" t="s">
        <v>24</v>
      </c>
      <c r="E223" s="190">
        <v>2024</v>
      </c>
      <c r="F223" s="189" t="s">
        <v>214</v>
      </c>
      <c r="G223" s="231" t="s">
        <v>247</v>
      </c>
      <c r="H223" s="207" t="s">
        <v>379</v>
      </c>
      <c r="I223" s="200" t="s">
        <v>235</v>
      </c>
      <c r="J223" s="195"/>
      <c r="K223" s="193">
        <v>350</v>
      </c>
    </row>
    <row r="224" spans="1:11" s="181" customFormat="1" ht="14.25" thickBot="1" x14ac:dyDescent="0.3">
      <c r="A224" s="244">
        <v>223</v>
      </c>
      <c r="B224" s="188" t="s">
        <v>232</v>
      </c>
      <c r="C224" s="189">
        <v>16</v>
      </c>
      <c r="D224" s="190" t="s">
        <v>24</v>
      </c>
      <c r="E224" s="190">
        <v>2024</v>
      </c>
      <c r="F224" s="211" t="s">
        <v>248</v>
      </c>
      <c r="G224" s="208" t="s">
        <v>323</v>
      </c>
      <c r="H224" s="208" t="s">
        <v>182</v>
      </c>
      <c r="I224" s="202" t="s">
        <v>205</v>
      </c>
      <c r="J224" s="186"/>
      <c r="K224" s="193">
        <v>110.96</v>
      </c>
    </row>
    <row r="225" spans="1:11" s="181" customFormat="1" ht="14.25" thickBot="1" x14ac:dyDescent="0.3">
      <c r="A225" s="182">
        <v>224</v>
      </c>
      <c r="B225" s="188" t="s">
        <v>224</v>
      </c>
      <c r="C225" s="189">
        <v>17</v>
      </c>
      <c r="D225" s="190" t="s">
        <v>24</v>
      </c>
      <c r="E225" s="190">
        <v>2024</v>
      </c>
      <c r="F225" s="189" t="s">
        <v>208</v>
      </c>
      <c r="G225" s="241" t="s">
        <v>226</v>
      </c>
      <c r="H225" s="196" t="s">
        <v>216</v>
      </c>
      <c r="I225" s="241" t="s">
        <v>441</v>
      </c>
      <c r="J225" s="186"/>
      <c r="K225" s="193">
        <v>2105.6799999999998</v>
      </c>
    </row>
    <row r="226" spans="1:11" s="181" customFormat="1" ht="14.25" thickBot="1" x14ac:dyDescent="0.3">
      <c r="A226" s="244">
        <v>225</v>
      </c>
      <c r="B226" s="188" t="s">
        <v>224</v>
      </c>
      <c r="C226" s="189">
        <v>17</v>
      </c>
      <c r="D226" s="190" t="s">
        <v>24</v>
      </c>
      <c r="E226" s="190">
        <v>2024</v>
      </c>
      <c r="F226" s="189" t="s">
        <v>208</v>
      </c>
      <c r="G226" s="195" t="s">
        <v>226</v>
      </c>
      <c r="H226" s="196" t="s">
        <v>216</v>
      </c>
      <c r="I226" s="195" t="s">
        <v>442</v>
      </c>
      <c r="J226" s="186"/>
      <c r="K226" s="193">
        <v>6026.46</v>
      </c>
    </row>
    <row r="227" spans="1:11" s="181" customFormat="1" ht="14.25" thickBot="1" x14ac:dyDescent="0.3">
      <c r="A227" s="182">
        <v>226</v>
      </c>
      <c r="B227" s="188" t="s">
        <v>224</v>
      </c>
      <c r="C227" s="189">
        <v>17</v>
      </c>
      <c r="D227" s="190" t="s">
        <v>24</v>
      </c>
      <c r="E227" s="190">
        <v>2024</v>
      </c>
      <c r="F227" s="189" t="s">
        <v>208</v>
      </c>
      <c r="G227" s="195" t="s">
        <v>226</v>
      </c>
      <c r="H227" s="196" t="s">
        <v>216</v>
      </c>
      <c r="I227" s="195" t="s">
        <v>443</v>
      </c>
      <c r="J227" s="186"/>
      <c r="K227" s="193">
        <v>11200</v>
      </c>
    </row>
    <row r="228" spans="1:11" s="181" customFormat="1" ht="14.25" thickBot="1" x14ac:dyDescent="0.3">
      <c r="A228" s="182">
        <v>227</v>
      </c>
      <c r="B228" s="188" t="s">
        <v>352</v>
      </c>
      <c r="C228" s="189">
        <v>18</v>
      </c>
      <c r="D228" s="190" t="s">
        <v>24</v>
      </c>
      <c r="E228" s="190">
        <v>2024</v>
      </c>
      <c r="F228" s="189" t="s">
        <v>214</v>
      </c>
      <c r="G228" s="190" t="s">
        <v>247</v>
      </c>
      <c r="H228" s="189" t="s">
        <v>379</v>
      </c>
      <c r="I228" s="191" t="s">
        <v>235</v>
      </c>
      <c r="J228" s="186"/>
      <c r="K228" s="193">
        <v>250</v>
      </c>
    </row>
    <row r="229" spans="1:11" s="181" customFormat="1" ht="14.25" thickBot="1" x14ac:dyDescent="0.3">
      <c r="A229" s="244">
        <v>228</v>
      </c>
      <c r="B229" s="188" t="s">
        <v>352</v>
      </c>
      <c r="C229" s="189">
        <v>18</v>
      </c>
      <c r="D229" s="190" t="s">
        <v>24</v>
      </c>
      <c r="E229" s="190">
        <v>2024</v>
      </c>
      <c r="F229" s="189" t="s">
        <v>214</v>
      </c>
      <c r="G229" s="190" t="s">
        <v>383</v>
      </c>
      <c r="H229" s="189" t="s">
        <v>384</v>
      </c>
      <c r="I229" s="191" t="s">
        <v>235</v>
      </c>
      <c r="J229" s="186"/>
      <c r="K229" s="193">
        <v>235</v>
      </c>
    </row>
    <row r="230" spans="1:11" s="181" customFormat="1" ht="14.25" thickBot="1" x14ac:dyDescent="0.3">
      <c r="A230" s="182">
        <v>229</v>
      </c>
      <c r="B230" s="188" t="s">
        <v>352</v>
      </c>
      <c r="C230" s="189">
        <v>28</v>
      </c>
      <c r="D230" s="190" t="s">
        <v>24</v>
      </c>
      <c r="E230" s="190">
        <v>2024</v>
      </c>
      <c r="F230" s="189" t="s">
        <v>214</v>
      </c>
      <c r="G230" s="190" t="s">
        <v>247</v>
      </c>
      <c r="H230" s="189" t="s">
        <v>379</v>
      </c>
      <c r="I230" s="191" t="s">
        <v>235</v>
      </c>
      <c r="J230" s="195"/>
      <c r="K230" s="214">
        <v>250</v>
      </c>
    </row>
    <row r="231" spans="1:11" s="181" customFormat="1" ht="14.25" thickBot="1" x14ac:dyDescent="0.3">
      <c r="A231" s="244">
        <v>230</v>
      </c>
      <c r="B231" s="188" t="s">
        <v>352</v>
      </c>
      <c r="C231" s="189">
        <v>30</v>
      </c>
      <c r="D231" s="190" t="s">
        <v>24</v>
      </c>
      <c r="E231" s="190">
        <v>2024</v>
      </c>
      <c r="F231" s="189" t="s">
        <v>214</v>
      </c>
      <c r="G231" s="190" t="s">
        <v>247</v>
      </c>
      <c r="H231" s="189" t="s">
        <v>379</v>
      </c>
      <c r="I231" s="191" t="s">
        <v>235</v>
      </c>
      <c r="J231" s="195"/>
      <c r="K231" s="214">
        <v>620</v>
      </c>
    </row>
    <row r="232" spans="1:11" s="181" customFormat="1" ht="14.25" thickBot="1" x14ac:dyDescent="0.3">
      <c r="A232" s="182">
        <v>231</v>
      </c>
      <c r="B232" s="188" t="s">
        <v>352</v>
      </c>
      <c r="C232" s="189">
        <v>30</v>
      </c>
      <c r="D232" s="190" t="s">
        <v>24</v>
      </c>
      <c r="E232" s="190">
        <v>2024</v>
      </c>
      <c r="F232" s="189" t="s">
        <v>228</v>
      </c>
      <c r="G232" s="190" t="s">
        <v>247</v>
      </c>
      <c r="H232" s="189" t="s">
        <v>379</v>
      </c>
      <c r="I232" s="191" t="s">
        <v>235</v>
      </c>
      <c r="J232" s="195"/>
      <c r="K232" s="214">
        <v>250</v>
      </c>
    </row>
    <row r="233" spans="1:11" s="181" customFormat="1" ht="14.25" thickBot="1" x14ac:dyDescent="0.3">
      <c r="A233" s="182">
        <v>232</v>
      </c>
      <c r="B233" s="188" t="s">
        <v>352</v>
      </c>
      <c r="C233" s="189">
        <v>30</v>
      </c>
      <c r="D233" s="190" t="s">
        <v>24</v>
      </c>
      <c r="E233" s="190">
        <v>2024</v>
      </c>
      <c r="F233" s="189" t="s">
        <v>228</v>
      </c>
      <c r="G233" s="190" t="s">
        <v>383</v>
      </c>
      <c r="H233" s="189" t="s">
        <v>384</v>
      </c>
      <c r="I233" s="191" t="s">
        <v>235</v>
      </c>
      <c r="J233" s="195"/>
      <c r="K233" s="214">
        <v>190</v>
      </c>
    </row>
    <row r="234" spans="1:11" s="181" customFormat="1" ht="14.25" thickBot="1" x14ac:dyDescent="0.3">
      <c r="A234" s="244">
        <v>233</v>
      </c>
      <c r="B234" s="188" t="s">
        <v>352</v>
      </c>
      <c r="C234" s="189">
        <v>30</v>
      </c>
      <c r="D234" s="190" t="s">
        <v>24</v>
      </c>
      <c r="E234" s="190">
        <v>2024</v>
      </c>
      <c r="F234" s="189" t="s">
        <v>228</v>
      </c>
      <c r="G234" s="190" t="s">
        <v>247</v>
      </c>
      <c r="H234" s="189" t="s">
        <v>379</v>
      </c>
      <c r="I234" s="191" t="s">
        <v>235</v>
      </c>
      <c r="J234" s="186"/>
      <c r="K234" s="214">
        <v>250</v>
      </c>
    </row>
    <row r="235" spans="1:11" s="181" customFormat="1" ht="14.25" thickBot="1" x14ac:dyDescent="0.3">
      <c r="A235" s="182">
        <v>234</v>
      </c>
      <c r="B235" s="188" t="s">
        <v>223</v>
      </c>
      <c r="C235" s="189">
        <v>5</v>
      </c>
      <c r="D235" s="190" t="s">
        <v>25</v>
      </c>
      <c r="E235" s="190">
        <v>2024</v>
      </c>
      <c r="F235" s="189" t="s">
        <v>213</v>
      </c>
      <c r="G235" s="190" t="s">
        <v>16</v>
      </c>
      <c r="H235" s="189" t="s">
        <v>162</v>
      </c>
      <c r="I235" s="191" t="s">
        <v>207</v>
      </c>
      <c r="J235" s="195"/>
      <c r="K235" s="193">
        <v>73.8</v>
      </c>
    </row>
    <row r="236" spans="1:11" s="181" customFormat="1" ht="14.25" thickBot="1" x14ac:dyDescent="0.3">
      <c r="A236" s="244">
        <v>235</v>
      </c>
      <c r="B236" s="188" t="s">
        <v>241</v>
      </c>
      <c r="C236" s="189">
        <v>6</v>
      </c>
      <c r="D236" s="190" t="s">
        <v>25</v>
      </c>
      <c r="E236" s="190">
        <v>2024</v>
      </c>
      <c r="F236" s="189" t="s">
        <v>248</v>
      </c>
      <c r="G236" s="201" t="s">
        <v>429</v>
      </c>
      <c r="H236" s="189" t="s">
        <v>385</v>
      </c>
      <c r="I236" s="195" t="s">
        <v>431</v>
      </c>
      <c r="J236" s="195"/>
      <c r="K236" s="214">
        <v>4000</v>
      </c>
    </row>
    <row r="237" spans="1:11" s="181" customFormat="1" ht="14.25" thickBot="1" x14ac:dyDescent="0.3">
      <c r="A237" s="182">
        <v>236</v>
      </c>
      <c r="B237" s="188" t="s">
        <v>227</v>
      </c>
      <c r="C237" s="189">
        <v>8</v>
      </c>
      <c r="D237" s="190" t="s">
        <v>25</v>
      </c>
      <c r="E237" s="190">
        <v>2024</v>
      </c>
      <c r="F237" s="189" t="s">
        <v>214</v>
      </c>
      <c r="G237" s="251" t="s">
        <v>180</v>
      </c>
      <c r="H237" s="189" t="s">
        <v>181</v>
      </c>
      <c r="I237" s="191" t="s">
        <v>237</v>
      </c>
      <c r="J237" s="195"/>
      <c r="K237" s="214">
        <v>313.5</v>
      </c>
    </row>
    <row r="238" spans="1:11" s="181" customFormat="1" ht="14.25" thickBot="1" x14ac:dyDescent="0.3">
      <c r="A238" s="182">
        <v>237</v>
      </c>
      <c r="B238" s="188" t="s">
        <v>253</v>
      </c>
      <c r="C238" s="189">
        <v>18</v>
      </c>
      <c r="D238" s="190" t="s">
        <v>25</v>
      </c>
      <c r="E238" s="190">
        <v>2024</v>
      </c>
      <c r="F238" s="211" t="s">
        <v>210</v>
      </c>
      <c r="G238" s="208" t="s">
        <v>178</v>
      </c>
      <c r="H238" s="190" t="s">
        <v>179</v>
      </c>
      <c r="I238" s="191" t="s">
        <v>209</v>
      </c>
      <c r="J238" s="186"/>
      <c r="K238" s="214">
        <v>3729.56</v>
      </c>
    </row>
    <row r="239" spans="1:11" s="181" customFormat="1" ht="14.25" thickBot="1" x14ac:dyDescent="0.3">
      <c r="A239" s="244">
        <v>238</v>
      </c>
      <c r="B239" s="188" t="s">
        <v>253</v>
      </c>
      <c r="C239" s="189">
        <v>18</v>
      </c>
      <c r="D239" s="190" t="s">
        <v>25</v>
      </c>
      <c r="E239" s="190">
        <v>2024</v>
      </c>
      <c r="F239" s="189" t="s">
        <v>210</v>
      </c>
      <c r="G239" s="190" t="s">
        <v>178</v>
      </c>
      <c r="H239" s="189" t="s">
        <v>179</v>
      </c>
      <c r="I239" s="191" t="s">
        <v>209</v>
      </c>
      <c r="J239" s="195"/>
      <c r="K239" s="214">
        <v>1868.13</v>
      </c>
    </row>
    <row r="240" spans="1:11" s="181" customFormat="1" ht="14.25" thickBot="1" x14ac:dyDescent="0.3">
      <c r="A240" s="182">
        <v>239</v>
      </c>
      <c r="B240" s="188" t="s">
        <v>231</v>
      </c>
      <c r="C240" s="189">
        <v>3</v>
      </c>
      <c r="D240" s="190" t="s">
        <v>26</v>
      </c>
      <c r="E240" s="190">
        <v>2024</v>
      </c>
      <c r="F240" s="189" t="s">
        <v>228</v>
      </c>
      <c r="G240" s="215" t="s">
        <v>324</v>
      </c>
      <c r="H240" s="205" t="s">
        <v>421</v>
      </c>
      <c r="I240" s="191" t="s">
        <v>205</v>
      </c>
      <c r="J240" s="186"/>
      <c r="K240" s="193">
        <v>231.4</v>
      </c>
    </row>
    <row r="241" spans="1:11" s="181" customFormat="1" ht="14.25" thickBot="1" x14ac:dyDescent="0.3">
      <c r="A241" s="244">
        <v>240</v>
      </c>
      <c r="B241" s="188" t="s">
        <v>223</v>
      </c>
      <c r="C241" s="189">
        <v>5</v>
      </c>
      <c r="D241" s="190" t="s">
        <v>26</v>
      </c>
      <c r="E241" s="212">
        <v>2024</v>
      </c>
      <c r="F241" s="189" t="s">
        <v>213</v>
      </c>
      <c r="G241" s="190" t="s">
        <v>16</v>
      </c>
      <c r="H241" s="189" t="s">
        <v>162</v>
      </c>
      <c r="I241" s="191" t="s">
        <v>207</v>
      </c>
      <c r="J241" s="195"/>
      <c r="K241" s="214">
        <v>73.8</v>
      </c>
    </row>
    <row r="242" spans="1:11" s="181" customFormat="1" ht="14.25" thickBot="1" x14ac:dyDescent="0.3">
      <c r="A242" s="182">
        <v>241</v>
      </c>
      <c r="B242" s="188" t="s">
        <v>483</v>
      </c>
      <c r="C242" s="189">
        <v>9</v>
      </c>
      <c r="D242" s="190" t="s">
        <v>26</v>
      </c>
      <c r="E242" s="212">
        <v>2024</v>
      </c>
      <c r="F242" s="189" t="s">
        <v>214</v>
      </c>
      <c r="G242" s="201" t="s">
        <v>269</v>
      </c>
      <c r="H242" s="189" t="s">
        <v>192</v>
      </c>
      <c r="I242" s="196" t="s">
        <v>233</v>
      </c>
      <c r="J242" s="186"/>
      <c r="K242" s="214">
        <v>840</v>
      </c>
    </row>
    <row r="243" spans="1:11" s="181" customFormat="1" ht="14.25" thickBot="1" x14ac:dyDescent="0.3">
      <c r="A243" s="182">
        <v>242</v>
      </c>
      <c r="B243" s="188" t="s">
        <v>325</v>
      </c>
      <c r="C243" s="189">
        <v>9</v>
      </c>
      <c r="D243" s="190" t="s">
        <v>26</v>
      </c>
      <c r="E243" s="212">
        <v>2024</v>
      </c>
      <c r="F243" s="189" t="s">
        <v>214</v>
      </c>
      <c r="G243" s="184" t="s">
        <v>264</v>
      </c>
      <c r="H243" s="196" t="s">
        <v>169</v>
      </c>
      <c r="I243" s="191" t="s">
        <v>240</v>
      </c>
      <c r="J243" s="186"/>
      <c r="K243" s="214">
        <v>2656.8</v>
      </c>
    </row>
    <row r="244" spans="1:11" s="181" customFormat="1" ht="14.25" thickBot="1" x14ac:dyDescent="0.3">
      <c r="A244" s="244">
        <v>243</v>
      </c>
      <c r="B244" s="188" t="s">
        <v>325</v>
      </c>
      <c r="C244" s="189">
        <v>9</v>
      </c>
      <c r="D244" s="190" t="s">
        <v>26</v>
      </c>
      <c r="E244" s="212">
        <v>2024</v>
      </c>
      <c r="F244" s="189" t="s">
        <v>214</v>
      </c>
      <c r="G244" s="190" t="s">
        <v>171</v>
      </c>
      <c r="H244" s="189" t="s">
        <v>172</v>
      </c>
      <c r="I244" s="191" t="s">
        <v>222</v>
      </c>
      <c r="J244" s="186"/>
      <c r="K244" s="214">
        <v>2175</v>
      </c>
    </row>
    <row r="245" spans="1:11" s="181" customFormat="1" ht="14.25" thickBot="1" x14ac:dyDescent="0.3">
      <c r="A245" s="182">
        <v>244</v>
      </c>
      <c r="B245" s="188" t="s">
        <v>325</v>
      </c>
      <c r="C245" s="189">
        <v>9</v>
      </c>
      <c r="D245" s="190" t="s">
        <v>26</v>
      </c>
      <c r="E245" s="212">
        <v>2024</v>
      </c>
      <c r="F245" s="189" t="s">
        <v>214</v>
      </c>
      <c r="G245" s="190" t="s">
        <v>190</v>
      </c>
      <c r="H245" s="189" t="s">
        <v>191</v>
      </c>
      <c r="I245" s="191" t="s">
        <v>240</v>
      </c>
      <c r="J245" s="195"/>
      <c r="K245" s="214">
        <v>2025</v>
      </c>
    </row>
    <row r="246" spans="1:11" s="181" customFormat="1" ht="14.25" thickBot="1" x14ac:dyDescent="0.3">
      <c r="A246" s="244">
        <v>245</v>
      </c>
      <c r="B246" s="188" t="s">
        <v>227</v>
      </c>
      <c r="C246" s="189">
        <v>10</v>
      </c>
      <c r="D246" s="190" t="s">
        <v>26</v>
      </c>
      <c r="E246" s="190">
        <v>2024</v>
      </c>
      <c r="F246" s="189" t="s">
        <v>214</v>
      </c>
      <c r="G246" s="190" t="s">
        <v>180</v>
      </c>
      <c r="H246" s="189" t="s">
        <v>181</v>
      </c>
      <c r="I246" s="191" t="s">
        <v>237</v>
      </c>
      <c r="J246" s="186"/>
      <c r="K246" s="214">
        <v>416.1</v>
      </c>
    </row>
    <row r="247" spans="1:11" s="181" customFormat="1" ht="14.25" thickBot="1" x14ac:dyDescent="0.3">
      <c r="A247" s="182">
        <v>246</v>
      </c>
      <c r="B247" s="188" t="s">
        <v>253</v>
      </c>
      <c r="C247" s="189">
        <v>11</v>
      </c>
      <c r="D247" s="190" t="s">
        <v>26</v>
      </c>
      <c r="E247" s="190">
        <v>2024</v>
      </c>
      <c r="F247" s="189" t="s">
        <v>210</v>
      </c>
      <c r="G247" s="190" t="s">
        <v>178</v>
      </c>
      <c r="H247" s="189" t="s">
        <v>179</v>
      </c>
      <c r="I247" s="191" t="s">
        <v>209</v>
      </c>
      <c r="J247" s="186"/>
      <c r="K247" s="214">
        <v>305.54000000000002</v>
      </c>
    </row>
    <row r="248" spans="1:11" s="181" customFormat="1" ht="14.25" thickBot="1" x14ac:dyDescent="0.3">
      <c r="A248" s="182">
        <v>247</v>
      </c>
      <c r="B248" s="219" t="s">
        <v>492</v>
      </c>
      <c r="C248" s="189">
        <v>12</v>
      </c>
      <c r="D248" s="190" t="s">
        <v>26</v>
      </c>
      <c r="E248" s="190">
        <v>2024</v>
      </c>
      <c r="F248" s="189" t="s">
        <v>214</v>
      </c>
      <c r="G248" s="190" t="s">
        <v>316</v>
      </c>
      <c r="H248" s="189" t="s">
        <v>334</v>
      </c>
      <c r="I248" s="191" t="s">
        <v>327</v>
      </c>
      <c r="J248" s="195"/>
      <c r="K248" s="214">
        <v>1780</v>
      </c>
    </row>
    <row r="249" spans="1:11" s="181" customFormat="1" ht="14.25" thickBot="1" x14ac:dyDescent="0.3">
      <c r="A249" s="244">
        <v>248</v>
      </c>
      <c r="B249" s="219" t="s">
        <v>492</v>
      </c>
      <c r="C249" s="189">
        <v>13</v>
      </c>
      <c r="D249" s="190" t="s">
        <v>26</v>
      </c>
      <c r="E249" s="190">
        <v>2024</v>
      </c>
      <c r="F249" s="189" t="s">
        <v>214</v>
      </c>
      <c r="G249" s="190" t="s">
        <v>173</v>
      </c>
      <c r="H249" s="196" t="s">
        <v>174</v>
      </c>
      <c r="I249" s="191" t="s">
        <v>327</v>
      </c>
      <c r="J249" s="186"/>
      <c r="K249" s="214">
        <v>890</v>
      </c>
    </row>
    <row r="250" spans="1:11" s="181" customFormat="1" ht="14.25" thickBot="1" x14ac:dyDescent="0.3">
      <c r="A250" s="182">
        <v>249</v>
      </c>
      <c r="B250" s="188" t="s">
        <v>424</v>
      </c>
      <c r="C250" s="189">
        <v>13</v>
      </c>
      <c r="D250" s="190" t="s">
        <v>26</v>
      </c>
      <c r="E250" s="190">
        <v>2024</v>
      </c>
      <c r="F250" s="189" t="s">
        <v>214</v>
      </c>
      <c r="G250" s="190" t="s">
        <v>190</v>
      </c>
      <c r="H250" s="189" t="s">
        <v>191</v>
      </c>
      <c r="I250" s="191" t="s">
        <v>284</v>
      </c>
      <c r="J250" s="195"/>
      <c r="K250" s="214">
        <v>337.5</v>
      </c>
    </row>
    <row r="251" spans="1:11" s="181" customFormat="1" ht="14.25" thickBot="1" x14ac:dyDescent="0.3">
      <c r="A251" s="244">
        <v>250</v>
      </c>
      <c r="B251" s="188" t="s">
        <v>424</v>
      </c>
      <c r="C251" s="189">
        <v>13</v>
      </c>
      <c r="D251" s="190" t="s">
        <v>26</v>
      </c>
      <c r="E251" s="190">
        <v>2024</v>
      </c>
      <c r="F251" s="189" t="s">
        <v>228</v>
      </c>
      <c r="G251" s="190" t="s">
        <v>326</v>
      </c>
      <c r="H251" s="189" t="s">
        <v>168</v>
      </c>
      <c r="I251" s="191" t="s">
        <v>272</v>
      </c>
      <c r="J251" s="195"/>
      <c r="K251" s="214">
        <v>2506.8000000000002</v>
      </c>
    </row>
    <row r="252" spans="1:11" s="181" customFormat="1" ht="14.25" thickBot="1" x14ac:dyDescent="0.3">
      <c r="A252" s="182">
        <v>251</v>
      </c>
      <c r="B252" s="219" t="s">
        <v>492</v>
      </c>
      <c r="C252" s="189">
        <v>13</v>
      </c>
      <c r="D252" s="190" t="s">
        <v>26</v>
      </c>
      <c r="E252" s="190">
        <v>2024</v>
      </c>
      <c r="F252" s="189" t="s">
        <v>214</v>
      </c>
      <c r="G252" s="190" t="s">
        <v>311</v>
      </c>
      <c r="H252" s="189" t="s">
        <v>192</v>
      </c>
      <c r="I252" s="191" t="s">
        <v>327</v>
      </c>
      <c r="J252" s="195"/>
      <c r="K252" s="214">
        <v>840</v>
      </c>
    </row>
    <row r="253" spans="1:11" s="181" customFormat="1" ht="14.25" thickBot="1" x14ac:dyDescent="0.3">
      <c r="A253" s="182">
        <v>252</v>
      </c>
      <c r="B253" s="219" t="s">
        <v>492</v>
      </c>
      <c r="C253" s="189">
        <v>16</v>
      </c>
      <c r="D253" s="190" t="s">
        <v>26</v>
      </c>
      <c r="E253" s="190">
        <v>2024</v>
      </c>
      <c r="F253" s="189" t="s">
        <v>214</v>
      </c>
      <c r="G253" s="190" t="s">
        <v>171</v>
      </c>
      <c r="H253" s="189" t="s">
        <v>172</v>
      </c>
      <c r="I253" s="191" t="s">
        <v>327</v>
      </c>
      <c r="J253" s="195"/>
      <c r="K253" s="214">
        <v>725</v>
      </c>
    </row>
    <row r="254" spans="1:11" s="181" customFormat="1" ht="14.25" thickBot="1" x14ac:dyDescent="0.3">
      <c r="A254" s="244">
        <v>253</v>
      </c>
      <c r="B254" s="219" t="s">
        <v>492</v>
      </c>
      <c r="C254" s="189">
        <v>16</v>
      </c>
      <c r="D254" s="190" t="s">
        <v>26</v>
      </c>
      <c r="E254" s="190">
        <v>2024</v>
      </c>
      <c r="F254" s="189" t="s">
        <v>214</v>
      </c>
      <c r="G254" s="231" t="s">
        <v>190</v>
      </c>
      <c r="H254" s="207" t="s">
        <v>191</v>
      </c>
      <c r="I254" s="200" t="s">
        <v>327</v>
      </c>
      <c r="J254" s="195"/>
      <c r="K254" s="214">
        <v>675</v>
      </c>
    </row>
    <row r="255" spans="1:11" s="181" customFormat="1" ht="14.25" thickBot="1" x14ac:dyDescent="0.3">
      <c r="A255" s="182">
        <v>254</v>
      </c>
      <c r="B255" s="188" t="s">
        <v>232</v>
      </c>
      <c r="C255" s="189">
        <v>16</v>
      </c>
      <c r="D255" s="190" t="s">
        <v>26</v>
      </c>
      <c r="E255" s="190">
        <v>2024</v>
      </c>
      <c r="F255" s="211" t="s">
        <v>248</v>
      </c>
      <c r="G255" s="208" t="s">
        <v>267</v>
      </c>
      <c r="H255" s="208" t="s">
        <v>286</v>
      </c>
      <c r="I255" s="202" t="s">
        <v>205</v>
      </c>
      <c r="J255" s="216"/>
      <c r="K255" s="214">
        <v>784.5</v>
      </c>
    </row>
    <row r="256" spans="1:11" s="181" customFormat="1" ht="14.25" thickBot="1" x14ac:dyDescent="0.3">
      <c r="A256" s="244">
        <v>255</v>
      </c>
      <c r="B256" s="188" t="s">
        <v>388</v>
      </c>
      <c r="C256" s="189">
        <v>18</v>
      </c>
      <c r="D256" s="190" t="s">
        <v>26</v>
      </c>
      <c r="E256" s="190">
        <v>2024</v>
      </c>
      <c r="F256" s="189" t="s">
        <v>214</v>
      </c>
      <c r="G256" s="190" t="s">
        <v>386</v>
      </c>
      <c r="H256" s="189" t="s">
        <v>387</v>
      </c>
      <c r="I256" s="191" t="s">
        <v>205</v>
      </c>
      <c r="J256" s="195"/>
      <c r="K256" s="214">
        <v>298.75</v>
      </c>
    </row>
    <row r="257" spans="1:11" s="181" customFormat="1" ht="14.25" thickBot="1" x14ac:dyDescent="0.3">
      <c r="A257" s="182">
        <v>256</v>
      </c>
      <c r="B257" s="188" t="s">
        <v>381</v>
      </c>
      <c r="C257" s="189">
        <v>18</v>
      </c>
      <c r="D257" s="190" t="s">
        <v>26</v>
      </c>
      <c r="E257" s="190">
        <v>2024</v>
      </c>
      <c r="F257" s="189" t="s">
        <v>214</v>
      </c>
      <c r="G257" s="190" t="s">
        <v>390</v>
      </c>
      <c r="H257" s="189" t="s">
        <v>389</v>
      </c>
      <c r="I257" s="191" t="s">
        <v>205</v>
      </c>
      <c r="J257" s="186"/>
      <c r="K257" s="214">
        <v>194.97</v>
      </c>
    </row>
    <row r="258" spans="1:11" s="181" customFormat="1" ht="14.25" thickBot="1" x14ac:dyDescent="0.3">
      <c r="A258" s="182">
        <v>257</v>
      </c>
      <c r="B258" s="188" t="s">
        <v>395</v>
      </c>
      <c r="C258" s="189">
        <v>18</v>
      </c>
      <c r="D258" s="190" t="s">
        <v>26</v>
      </c>
      <c r="E258" s="190">
        <v>2024</v>
      </c>
      <c r="F258" s="189" t="s">
        <v>214</v>
      </c>
      <c r="G258" s="190" t="s">
        <v>391</v>
      </c>
      <c r="H258" s="189" t="s">
        <v>392</v>
      </c>
      <c r="I258" s="191" t="s">
        <v>205</v>
      </c>
      <c r="J258" s="186"/>
      <c r="K258" s="214">
        <v>330</v>
      </c>
    </row>
    <row r="259" spans="1:11" s="181" customFormat="1" ht="14.25" thickBot="1" x14ac:dyDescent="0.3">
      <c r="A259" s="244">
        <v>258</v>
      </c>
      <c r="B259" s="188" t="s">
        <v>395</v>
      </c>
      <c r="C259" s="189">
        <v>18</v>
      </c>
      <c r="D259" s="190" t="s">
        <v>26</v>
      </c>
      <c r="E259" s="190">
        <v>2024</v>
      </c>
      <c r="F259" s="189" t="s">
        <v>214</v>
      </c>
      <c r="G259" s="190" t="s">
        <v>393</v>
      </c>
      <c r="H259" s="189" t="s">
        <v>394</v>
      </c>
      <c r="I259" s="191" t="s">
        <v>205</v>
      </c>
      <c r="J259" s="186"/>
      <c r="K259" s="214">
        <v>330</v>
      </c>
    </row>
    <row r="260" spans="1:11" s="181" customFormat="1" ht="14.25" thickBot="1" x14ac:dyDescent="0.3">
      <c r="A260" s="182">
        <v>259</v>
      </c>
      <c r="B260" s="188" t="s">
        <v>395</v>
      </c>
      <c r="C260" s="189">
        <v>18</v>
      </c>
      <c r="D260" s="190" t="s">
        <v>26</v>
      </c>
      <c r="E260" s="190">
        <v>2024</v>
      </c>
      <c r="F260" s="189" t="s">
        <v>214</v>
      </c>
      <c r="G260" s="190" t="s">
        <v>396</v>
      </c>
      <c r="H260" s="189" t="s">
        <v>397</v>
      </c>
      <c r="I260" s="191" t="s">
        <v>205</v>
      </c>
      <c r="J260" s="195"/>
      <c r="K260" s="214">
        <v>265</v>
      </c>
    </row>
    <row r="261" spans="1:11" s="181" customFormat="1" ht="14.25" thickBot="1" x14ac:dyDescent="0.3">
      <c r="A261" s="244">
        <v>260</v>
      </c>
      <c r="B261" s="188" t="s">
        <v>395</v>
      </c>
      <c r="C261" s="189">
        <v>18</v>
      </c>
      <c r="D261" s="190" t="s">
        <v>26</v>
      </c>
      <c r="E261" s="190">
        <v>2024</v>
      </c>
      <c r="F261" s="189" t="s">
        <v>214</v>
      </c>
      <c r="G261" s="190" t="s">
        <v>398</v>
      </c>
      <c r="H261" s="189" t="s">
        <v>399</v>
      </c>
      <c r="I261" s="191" t="s">
        <v>205</v>
      </c>
      <c r="J261" s="195"/>
      <c r="K261" s="214">
        <v>304</v>
      </c>
    </row>
    <row r="262" spans="1:11" s="181" customFormat="1" ht="14.25" thickBot="1" x14ac:dyDescent="0.3">
      <c r="A262" s="182">
        <v>261</v>
      </c>
      <c r="B262" s="188" t="s">
        <v>388</v>
      </c>
      <c r="C262" s="189">
        <v>18</v>
      </c>
      <c r="D262" s="190" t="s">
        <v>26</v>
      </c>
      <c r="E262" s="190">
        <v>2024</v>
      </c>
      <c r="F262" s="189" t="s">
        <v>214</v>
      </c>
      <c r="G262" s="190" t="s">
        <v>400</v>
      </c>
      <c r="H262" s="189" t="s">
        <v>401</v>
      </c>
      <c r="I262" s="191" t="s">
        <v>205</v>
      </c>
      <c r="J262" s="195"/>
      <c r="K262" s="214">
        <v>400</v>
      </c>
    </row>
    <row r="263" spans="1:11" s="181" customFormat="1" ht="14.25" thickBot="1" x14ac:dyDescent="0.3">
      <c r="A263" s="182">
        <v>262</v>
      </c>
      <c r="B263" s="188" t="s">
        <v>223</v>
      </c>
      <c r="C263" s="189">
        <v>7</v>
      </c>
      <c r="D263" s="190" t="s">
        <v>27</v>
      </c>
      <c r="E263" s="190">
        <v>2025</v>
      </c>
      <c r="F263" s="189" t="s">
        <v>213</v>
      </c>
      <c r="G263" s="190" t="s">
        <v>16</v>
      </c>
      <c r="H263" s="189" t="s">
        <v>162</v>
      </c>
      <c r="I263" s="191" t="s">
        <v>207</v>
      </c>
      <c r="J263" s="195"/>
      <c r="K263" s="214">
        <v>73.8</v>
      </c>
    </row>
    <row r="264" spans="1:11" s="181" customFormat="1" ht="14.25" thickBot="1" x14ac:dyDescent="0.3">
      <c r="A264" s="244">
        <v>263</v>
      </c>
      <c r="B264" s="188" t="s">
        <v>224</v>
      </c>
      <c r="C264" s="189">
        <v>10</v>
      </c>
      <c r="D264" s="190" t="s">
        <v>27</v>
      </c>
      <c r="E264" s="190">
        <v>2025</v>
      </c>
      <c r="F264" s="189" t="s">
        <v>215</v>
      </c>
      <c r="G264" s="190" t="s">
        <v>19</v>
      </c>
      <c r="H264" s="189" t="s">
        <v>170</v>
      </c>
      <c r="I264" s="191" t="s">
        <v>402</v>
      </c>
      <c r="J264" s="186"/>
      <c r="K264" s="214">
        <v>475</v>
      </c>
    </row>
    <row r="265" spans="1:11" s="181" customFormat="1" ht="14.25" thickBot="1" x14ac:dyDescent="0.3">
      <c r="A265" s="182">
        <v>264</v>
      </c>
      <c r="B265" s="188" t="s">
        <v>227</v>
      </c>
      <c r="C265" s="189">
        <v>15</v>
      </c>
      <c r="D265" s="190" t="s">
        <v>27</v>
      </c>
      <c r="E265" s="190">
        <v>2025</v>
      </c>
      <c r="F265" s="189" t="s">
        <v>214</v>
      </c>
      <c r="G265" s="190" t="s">
        <v>180</v>
      </c>
      <c r="H265" s="189" t="s">
        <v>181</v>
      </c>
      <c r="I265" s="191" t="s">
        <v>237</v>
      </c>
      <c r="J265" s="195"/>
      <c r="K265" s="214">
        <v>587.1</v>
      </c>
    </row>
    <row r="266" spans="1:11" s="181" customFormat="1" ht="14.25" thickBot="1" x14ac:dyDescent="0.3">
      <c r="A266" s="244">
        <v>265</v>
      </c>
      <c r="B266" s="188" t="s">
        <v>253</v>
      </c>
      <c r="C266" s="189">
        <v>16</v>
      </c>
      <c r="D266" s="190" t="s">
        <v>27</v>
      </c>
      <c r="E266" s="190">
        <v>2025</v>
      </c>
      <c r="F266" s="189" t="s">
        <v>210</v>
      </c>
      <c r="G266" s="190" t="s">
        <v>178</v>
      </c>
      <c r="H266" s="189" t="s">
        <v>179</v>
      </c>
      <c r="I266" s="191" t="s">
        <v>209</v>
      </c>
      <c r="J266" s="186"/>
      <c r="K266" s="214">
        <v>1399.77</v>
      </c>
    </row>
    <row r="267" spans="1:11" s="181" customFormat="1" ht="14.25" thickBot="1" x14ac:dyDescent="0.3">
      <c r="A267" s="182">
        <v>266</v>
      </c>
      <c r="B267" s="188" t="s">
        <v>224</v>
      </c>
      <c r="C267" s="189">
        <v>20</v>
      </c>
      <c r="D267" s="190" t="s">
        <v>27</v>
      </c>
      <c r="E267" s="190">
        <v>2025</v>
      </c>
      <c r="F267" s="189" t="s">
        <v>208</v>
      </c>
      <c r="G267" s="190" t="s">
        <v>226</v>
      </c>
      <c r="H267" s="196" t="s">
        <v>216</v>
      </c>
      <c r="I267" s="195" t="s">
        <v>446</v>
      </c>
      <c r="J267" s="186"/>
      <c r="K267" s="214">
        <v>1238.5999999999999</v>
      </c>
    </row>
    <row r="268" spans="1:11" s="181" customFormat="1" ht="14.25" thickBot="1" x14ac:dyDescent="0.3">
      <c r="A268" s="182">
        <v>267</v>
      </c>
      <c r="B268" s="188" t="s">
        <v>224</v>
      </c>
      <c r="C268" s="189">
        <v>20</v>
      </c>
      <c r="D268" s="190" t="s">
        <v>27</v>
      </c>
      <c r="E268" s="190">
        <v>2025</v>
      </c>
      <c r="F268" s="189" t="s">
        <v>208</v>
      </c>
      <c r="G268" s="190" t="s">
        <v>226</v>
      </c>
      <c r="H268" s="196" t="s">
        <v>216</v>
      </c>
      <c r="I268" s="195" t="s">
        <v>445</v>
      </c>
      <c r="J268" s="186"/>
      <c r="K268" s="214">
        <v>3952</v>
      </c>
    </row>
    <row r="269" spans="1:11" s="181" customFormat="1" ht="14.25" thickBot="1" x14ac:dyDescent="0.3">
      <c r="A269" s="244">
        <v>268</v>
      </c>
      <c r="B269" s="188" t="s">
        <v>224</v>
      </c>
      <c r="C269" s="189">
        <v>20</v>
      </c>
      <c r="D269" s="190" t="s">
        <v>27</v>
      </c>
      <c r="E269" s="190">
        <v>2025</v>
      </c>
      <c r="F269" s="189" t="s">
        <v>214</v>
      </c>
      <c r="G269" s="190" t="s">
        <v>226</v>
      </c>
      <c r="H269" s="196" t="s">
        <v>216</v>
      </c>
      <c r="I269" s="195" t="s">
        <v>444</v>
      </c>
      <c r="J269" s="186"/>
      <c r="K269" s="214">
        <v>2363.9</v>
      </c>
    </row>
    <row r="270" spans="1:11" s="181" customFormat="1" ht="14.25" thickBot="1" x14ac:dyDescent="0.3">
      <c r="A270" s="182">
        <v>269</v>
      </c>
      <c r="B270" s="188" t="s">
        <v>483</v>
      </c>
      <c r="C270" s="189">
        <v>27</v>
      </c>
      <c r="D270" s="190" t="s">
        <v>27</v>
      </c>
      <c r="E270" s="190">
        <v>2025</v>
      </c>
      <c r="F270" s="189" t="s">
        <v>214</v>
      </c>
      <c r="G270" s="190" t="s">
        <v>279</v>
      </c>
      <c r="H270" s="207" t="s">
        <v>188</v>
      </c>
      <c r="I270" s="191" t="s">
        <v>233</v>
      </c>
      <c r="J270" s="186"/>
      <c r="K270" s="214">
        <v>1260</v>
      </c>
    </row>
    <row r="271" spans="1:11" s="181" customFormat="1" ht="14.25" thickBot="1" x14ac:dyDescent="0.3">
      <c r="A271" s="244">
        <v>270</v>
      </c>
      <c r="B271" s="188" t="s">
        <v>483</v>
      </c>
      <c r="C271" s="189">
        <v>27</v>
      </c>
      <c r="D271" s="190" t="s">
        <v>27</v>
      </c>
      <c r="E271" s="190">
        <v>2025</v>
      </c>
      <c r="F271" s="189" t="s">
        <v>214</v>
      </c>
      <c r="G271" s="212" t="s">
        <v>269</v>
      </c>
      <c r="H271" s="208" t="s">
        <v>189</v>
      </c>
      <c r="I271" s="200" t="s">
        <v>233</v>
      </c>
      <c r="J271" s="217"/>
      <c r="K271" s="218">
        <v>1260</v>
      </c>
    </row>
    <row r="272" spans="1:11" s="181" customFormat="1" ht="14.25" thickBot="1" x14ac:dyDescent="0.3">
      <c r="A272" s="182">
        <v>271</v>
      </c>
      <c r="B272" s="188" t="s">
        <v>223</v>
      </c>
      <c r="C272" s="192">
        <v>5</v>
      </c>
      <c r="D272" s="220" t="s">
        <v>129</v>
      </c>
      <c r="E272" s="190">
        <v>2025</v>
      </c>
      <c r="F272" s="205" t="s">
        <v>213</v>
      </c>
      <c r="G272" s="221" t="s">
        <v>16</v>
      </c>
      <c r="H272" s="208" t="s">
        <v>162</v>
      </c>
      <c r="I272" s="222" t="s">
        <v>207</v>
      </c>
      <c r="J272" s="186"/>
      <c r="K272" s="223">
        <v>73.8</v>
      </c>
    </row>
    <row r="273" spans="1:11" s="181" customFormat="1" ht="14.25" thickBot="1" x14ac:dyDescent="0.3">
      <c r="A273" s="182">
        <v>272</v>
      </c>
      <c r="B273" s="219" t="s">
        <v>224</v>
      </c>
      <c r="C273" s="192">
        <v>10</v>
      </c>
      <c r="D273" s="220" t="s">
        <v>129</v>
      </c>
      <c r="E273" s="190">
        <v>2025</v>
      </c>
      <c r="F273" s="192" t="s">
        <v>215</v>
      </c>
      <c r="G273" s="221" t="s">
        <v>19</v>
      </c>
      <c r="H273" s="189" t="s">
        <v>170</v>
      </c>
      <c r="I273" s="191" t="s">
        <v>494</v>
      </c>
      <c r="J273" s="186"/>
      <c r="K273" s="223">
        <v>150</v>
      </c>
    </row>
    <row r="274" spans="1:11" s="181" customFormat="1" ht="14.25" thickBot="1" x14ac:dyDescent="0.3">
      <c r="A274" s="244">
        <v>273</v>
      </c>
      <c r="B274" s="188" t="s">
        <v>227</v>
      </c>
      <c r="C274" s="192">
        <v>13</v>
      </c>
      <c r="D274" s="220" t="s">
        <v>129</v>
      </c>
      <c r="E274" s="190">
        <v>2025</v>
      </c>
      <c r="F274" s="192" t="s">
        <v>214</v>
      </c>
      <c r="G274" s="212" t="s">
        <v>180</v>
      </c>
      <c r="H274" s="207" t="s">
        <v>181</v>
      </c>
      <c r="I274" s="224" t="s">
        <v>237</v>
      </c>
      <c r="J274" s="186"/>
      <c r="K274" s="223">
        <v>330.6</v>
      </c>
    </row>
    <row r="275" spans="1:11" s="181" customFormat="1" ht="14.25" thickBot="1" x14ac:dyDescent="0.3">
      <c r="A275" s="182">
        <v>274</v>
      </c>
      <c r="B275" s="188" t="s">
        <v>253</v>
      </c>
      <c r="C275" s="192">
        <v>14</v>
      </c>
      <c r="D275" s="220" t="s">
        <v>129</v>
      </c>
      <c r="E275" s="190">
        <v>2025</v>
      </c>
      <c r="F275" s="192" t="s">
        <v>210</v>
      </c>
      <c r="G275" s="221" t="s">
        <v>178</v>
      </c>
      <c r="H275" s="208" t="s">
        <v>179</v>
      </c>
      <c r="I275" s="202" t="s">
        <v>209</v>
      </c>
      <c r="J275" s="186"/>
      <c r="K275" s="223">
        <v>796.75</v>
      </c>
    </row>
    <row r="276" spans="1:11" s="181" customFormat="1" ht="14.25" thickBot="1" x14ac:dyDescent="0.3">
      <c r="A276" s="244">
        <v>275</v>
      </c>
      <c r="B276" s="219" t="s">
        <v>493</v>
      </c>
      <c r="C276" s="192">
        <v>19</v>
      </c>
      <c r="D276" s="220" t="s">
        <v>129</v>
      </c>
      <c r="E276" s="190">
        <v>2025</v>
      </c>
      <c r="F276" s="192" t="s">
        <v>214</v>
      </c>
      <c r="G276" s="225" t="s">
        <v>484</v>
      </c>
      <c r="H276" s="192" t="s">
        <v>485</v>
      </c>
      <c r="I276" s="202" t="s">
        <v>205</v>
      </c>
      <c r="J276" s="186"/>
      <c r="K276" s="223">
        <v>226.8</v>
      </c>
    </row>
    <row r="277" spans="1:11" s="181" customFormat="1" ht="14.25" thickBot="1" x14ac:dyDescent="0.3">
      <c r="A277" s="182">
        <v>276</v>
      </c>
      <c r="B277" s="226" t="s">
        <v>224</v>
      </c>
      <c r="C277" s="192">
        <v>20</v>
      </c>
      <c r="D277" s="220" t="s">
        <v>129</v>
      </c>
      <c r="E277" s="190">
        <v>2025</v>
      </c>
      <c r="F277" s="189" t="s">
        <v>208</v>
      </c>
      <c r="G277" s="212" t="s">
        <v>226</v>
      </c>
      <c r="H277" s="196" t="s">
        <v>216</v>
      </c>
      <c r="I277" s="195" t="s">
        <v>496</v>
      </c>
      <c r="J277" s="227"/>
      <c r="K277" s="228">
        <v>330</v>
      </c>
    </row>
    <row r="278" spans="1:11" s="181" customFormat="1" ht="14.25" thickBot="1" x14ac:dyDescent="0.3">
      <c r="A278" s="182">
        <v>277</v>
      </c>
      <c r="B278" s="226" t="s">
        <v>224</v>
      </c>
      <c r="C278" s="229">
        <v>20</v>
      </c>
      <c r="D278" s="230" t="s">
        <v>129</v>
      </c>
      <c r="E278" s="231">
        <v>2025</v>
      </c>
      <c r="F278" s="189" t="s">
        <v>208</v>
      </c>
      <c r="G278" s="221" t="s">
        <v>226</v>
      </c>
      <c r="H278" s="196" t="s">
        <v>216</v>
      </c>
      <c r="I278" s="195" t="s">
        <v>497</v>
      </c>
      <c r="J278" s="227"/>
      <c r="K278" s="228">
        <v>600</v>
      </c>
    </row>
    <row r="279" spans="1:11" s="181" customFormat="1" x14ac:dyDescent="0.25">
      <c r="A279" s="244">
        <v>278</v>
      </c>
      <c r="B279" s="219" t="s">
        <v>493</v>
      </c>
      <c r="C279" s="192">
        <v>21</v>
      </c>
      <c r="D279" s="220" t="s">
        <v>129</v>
      </c>
      <c r="E279" s="208">
        <v>2025</v>
      </c>
      <c r="F279" s="182" t="s">
        <v>248</v>
      </c>
      <c r="G279" s="221" t="s">
        <v>477</v>
      </c>
      <c r="H279" s="6" t="s">
        <v>491</v>
      </c>
      <c r="I279" s="202" t="s">
        <v>205</v>
      </c>
      <c r="J279" s="186"/>
      <c r="K279" s="223">
        <v>720</v>
      </c>
    </row>
    <row r="280" spans="1:11" s="181" customFormat="1" x14ac:dyDescent="0.25">
      <c r="A280" s="182">
        <v>279</v>
      </c>
      <c r="B280" s="219" t="s">
        <v>492</v>
      </c>
      <c r="C280" s="192">
        <v>26</v>
      </c>
      <c r="D280" s="220" t="s">
        <v>129</v>
      </c>
      <c r="E280" s="208">
        <v>2025</v>
      </c>
      <c r="F280" s="192" t="s">
        <v>214</v>
      </c>
      <c r="G280" s="221" t="s">
        <v>316</v>
      </c>
      <c r="H280" s="6" t="s">
        <v>334</v>
      </c>
      <c r="I280" s="202" t="s">
        <v>327</v>
      </c>
      <c r="J280" s="186"/>
      <c r="K280" s="223">
        <v>1335</v>
      </c>
    </row>
    <row r="281" spans="1:11" s="181" customFormat="1" x14ac:dyDescent="0.25">
      <c r="A281" s="244">
        <v>280</v>
      </c>
      <c r="B281" s="219" t="s">
        <v>492</v>
      </c>
      <c r="C281" s="192">
        <v>26</v>
      </c>
      <c r="D281" s="220" t="s">
        <v>129</v>
      </c>
      <c r="E281" s="208">
        <v>2025</v>
      </c>
      <c r="F281" s="192" t="s">
        <v>214</v>
      </c>
      <c r="G281" s="221" t="s">
        <v>311</v>
      </c>
      <c r="H281" s="6" t="s">
        <v>192</v>
      </c>
      <c r="I281" s="202" t="s">
        <v>327</v>
      </c>
      <c r="J281" s="186"/>
      <c r="K281" s="223">
        <v>1033.2</v>
      </c>
    </row>
    <row r="282" spans="1:11" s="181" customFormat="1" x14ac:dyDescent="0.25">
      <c r="A282" s="182">
        <v>281</v>
      </c>
      <c r="B282" s="219" t="s">
        <v>492</v>
      </c>
      <c r="C282" s="192">
        <v>26</v>
      </c>
      <c r="D282" s="220" t="s">
        <v>129</v>
      </c>
      <c r="E282" s="208">
        <v>2025</v>
      </c>
      <c r="F282" s="192" t="s">
        <v>214</v>
      </c>
      <c r="G282" s="221" t="s">
        <v>486</v>
      </c>
      <c r="H282" s="6" t="s">
        <v>172</v>
      </c>
      <c r="I282" s="202" t="s">
        <v>327</v>
      </c>
      <c r="J282" s="186"/>
      <c r="K282" s="223">
        <v>1356.45</v>
      </c>
    </row>
    <row r="283" spans="1:11" s="181" customFormat="1" x14ac:dyDescent="0.25">
      <c r="A283" s="182">
        <v>282</v>
      </c>
      <c r="B283" s="219" t="s">
        <v>492</v>
      </c>
      <c r="C283" s="232">
        <v>26</v>
      </c>
      <c r="D283" s="233" t="s">
        <v>129</v>
      </c>
      <c r="E283" s="231">
        <v>2025</v>
      </c>
      <c r="F283" s="192" t="s">
        <v>214</v>
      </c>
      <c r="G283" s="221" t="s">
        <v>190</v>
      </c>
      <c r="H283" s="6" t="s">
        <v>191</v>
      </c>
      <c r="I283" s="202" t="s">
        <v>327</v>
      </c>
      <c r="J283" s="186"/>
      <c r="K283" s="223">
        <v>1258.95</v>
      </c>
    </row>
    <row r="284" spans="1:11" s="181" customFormat="1" x14ac:dyDescent="0.25">
      <c r="A284" s="244">
        <v>283</v>
      </c>
      <c r="B284" s="219" t="s">
        <v>492</v>
      </c>
      <c r="C284" s="192">
        <v>27</v>
      </c>
      <c r="D284" s="234" t="s">
        <v>129</v>
      </c>
      <c r="E284" s="208">
        <v>2025</v>
      </c>
      <c r="F284" s="192" t="s">
        <v>214</v>
      </c>
      <c r="G284" s="221" t="s">
        <v>259</v>
      </c>
      <c r="H284" s="6" t="s">
        <v>195</v>
      </c>
      <c r="I284" s="202" t="s">
        <v>327</v>
      </c>
      <c r="J284" s="186"/>
      <c r="K284" s="223">
        <v>613.20000000000005</v>
      </c>
    </row>
    <row r="285" spans="1:11" s="181" customFormat="1" ht="14.25" thickBot="1" x14ac:dyDescent="0.3">
      <c r="A285" s="182">
        <v>284</v>
      </c>
      <c r="B285" s="219" t="s">
        <v>224</v>
      </c>
      <c r="C285" s="192">
        <v>27</v>
      </c>
      <c r="D285" s="234" t="s">
        <v>129</v>
      </c>
      <c r="E285" s="208">
        <v>2025</v>
      </c>
      <c r="F285" s="189" t="s">
        <v>208</v>
      </c>
      <c r="G285" s="221" t="s">
        <v>226</v>
      </c>
      <c r="H285" s="196" t="s">
        <v>216</v>
      </c>
      <c r="I285" s="195" t="s">
        <v>490</v>
      </c>
      <c r="J285" s="186" t="s">
        <v>495</v>
      </c>
      <c r="K285" s="223">
        <v>1772</v>
      </c>
    </row>
    <row r="286" spans="1:11" s="181" customFormat="1" ht="15" customHeight="1" thickBot="1" x14ac:dyDescent="0.3">
      <c r="A286" s="244">
        <v>285</v>
      </c>
      <c r="B286" s="219" t="s">
        <v>224</v>
      </c>
      <c r="C286" s="192">
        <v>27</v>
      </c>
      <c r="D286" s="234" t="s">
        <v>129</v>
      </c>
      <c r="E286" s="208">
        <v>2025</v>
      </c>
      <c r="F286" s="189" t="s">
        <v>208</v>
      </c>
      <c r="G286" s="221" t="s">
        <v>226</v>
      </c>
      <c r="H286" s="196" t="s">
        <v>216</v>
      </c>
      <c r="I286" s="195" t="s">
        <v>499</v>
      </c>
      <c r="J286" s="186" t="s">
        <v>495</v>
      </c>
      <c r="K286" s="223">
        <v>379.05</v>
      </c>
    </row>
    <row r="287" spans="1:11" s="181" customFormat="1" ht="12.75" customHeight="1" thickBot="1" x14ac:dyDescent="0.3">
      <c r="A287" s="182">
        <v>286</v>
      </c>
      <c r="B287" s="219" t="s">
        <v>224</v>
      </c>
      <c r="C287" s="192">
        <v>27</v>
      </c>
      <c r="D287" s="234" t="s">
        <v>129</v>
      </c>
      <c r="E287" s="208">
        <v>2025</v>
      </c>
      <c r="F287" s="189" t="s">
        <v>208</v>
      </c>
      <c r="G287" s="221" t="s">
        <v>226</v>
      </c>
      <c r="H287" s="196" t="s">
        <v>216</v>
      </c>
      <c r="I287" s="195" t="s">
        <v>489</v>
      </c>
      <c r="J287" s="186" t="s">
        <v>495</v>
      </c>
      <c r="K287" s="223">
        <v>974.6</v>
      </c>
    </row>
    <row r="288" spans="1:11" s="181" customFormat="1" ht="14.25" thickBot="1" x14ac:dyDescent="0.3">
      <c r="A288" s="182">
        <v>287</v>
      </c>
      <c r="B288" s="188" t="s">
        <v>227</v>
      </c>
      <c r="C288" s="192">
        <v>27</v>
      </c>
      <c r="D288" s="234" t="s">
        <v>129</v>
      </c>
      <c r="E288" s="208">
        <v>2025</v>
      </c>
      <c r="F288" s="182" t="s">
        <v>214</v>
      </c>
      <c r="G288" s="212" t="s">
        <v>180</v>
      </c>
      <c r="H288" s="189" t="s">
        <v>181</v>
      </c>
      <c r="I288" s="202" t="s">
        <v>237</v>
      </c>
      <c r="J288" s="195"/>
      <c r="K288" s="223">
        <v>1233.5899999999999</v>
      </c>
    </row>
    <row r="289" spans="1:11" s="181" customFormat="1" x14ac:dyDescent="0.25">
      <c r="A289" s="244">
        <v>288</v>
      </c>
      <c r="B289" s="219" t="s">
        <v>492</v>
      </c>
      <c r="C289" s="192">
        <v>27</v>
      </c>
      <c r="D289" s="234" t="s">
        <v>129</v>
      </c>
      <c r="E289" s="208">
        <v>2025</v>
      </c>
      <c r="F289" s="182" t="s">
        <v>214</v>
      </c>
      <c r="G289" s="221" t="s">
        <v>488</v>
      </c>
      <c r="H289" s="7" t="s">
        <v>174</v>
      </c>
      <c r="I289" s="202" t="s">
        <v>327</v>
      </c>
      <c r="J289" s="195"/>
      <c r="K289" s="223">
        <v>1335</v>
      </c>
    </row>
    <row r="290" spans="1:11" s="181" customFormat="1" x14ac:dyDescent="0.25">
      <c r="A290" s="182">
        <v>289</v>
      </c>
      <c r="B290" s="226" t="s">
        <v>224</v>
      </c>
      <c r="C290" s="192">
        <v>27</v>
      </c>
      <c r="D290" s="234" t="s">
        <v>129</v>
      </c>
      <c r="E290" s="208">
        <v>2025</v>
      </c>
      <c r="F290" s="192" t="s">
        <v>215</v>
      </c>
      <c r="G290" s="221" t="s">
        <v>19</v>
      </c>
      <c r="H290" s="6" t="s">
        <v>170</v>
      </c>
      <c r="I290" s="195" t="s">
        <v>487</v>
      </c>
      <c r="J290" s="186" t="s">
        <v>495</v>
      </c>
      <c r="K290" s="223">
        <v>195.5</v>
      </c>
    </row>
    <row r="291" spans="1:11" s="181" customFormat="1" x14ac:dyDescent="0.25">
      <c r="A291" s="244">
        <v>290</v>
      </c>
      <c r="B291" s="106" t="s">
        <v>223</v>
      </c>
      <c r="C291" s="236" t="s">
        <v>508</v>
      </c>
      <c r="D291" s="11" t="s">
        <v>130</v>
      </c>
      <c r="E291" s="11" t="s">
        <v>507</v>
      </c>
      <c r="F291" s="192" t="s">
        <v>213</v>
      </c>
      <c r="G291" s="192" t="s">
        <v>16</v>
      </c>
      <c r="H291" s="208" t="s">
        <v>162</v>
      </c>
      <c r="I291" s="202"/>
      <c r="J291" s="195"/>
      <c r="K291" s="223">
        <v>75.400000000000006</v>
      </c>
    </row>
    <row r="292" spans="1:11" s="181" customFormat="1" x14ac:dyDescent="0.25">
      <c r="A292" s="182">
        <v>291</v>
      </c>
      <c r="B292" s="71" t="s">
        <v>510</v>
      </c>
      <c r="C292" s="236">
        <v>12</v>
      </c>
      <c r="D292" s="289" t="s">
        <v>130</v>
      </c>
      <c r="E292" s="289" t="s">
        <v>507</v>
      </c>
      <c r="F292" s="192" t="s">
        <v>210</v>
      </c>
      <c r="G292" s="236" t="s">
        <v>511</v>
      </c>
      <c r="H292" s="70" t="s">
        <v>179</v>
      </c>
      <c r="I292" s="202"/>
      <c r="J292" s="186"/>
      <c r="K292" s="223">
        <v>362.84</v>
      </c>
    </row>
    <row r="293" spans="1:11" s="181" customFormat="1" x14ac:dyDescent="0.25">
      <c r="A293" s="204"/>
      <c r="B293" s="226"/>
      <c r="C293" s="226"/>
      <c r="D293" s="204"/>
      <c r="E293" s="204"/>
      <c r="F293" s="204"/>
      <c r="G293" s="204"/>
      <c r="H293" s="204"/>
      <c r="I293" s="202"/>
      <c r="J293" s="186"/>
      <c r="K293" s="223">
        <f>SUBTOTAL(109,K3:K292)</f>
        <v>379499.64999999967</v>
      </c>
    </row>
    <row r="294" spans="1:11" s="181" customFormat="1" x14ac:dyDescent="0.25">
      <c r="A294" s="204"/>
      <c r="B294" s="226"/>
      <c r="C294" s="226"/>
      <c r="D294" s="204"/>
      <c r="E294" s="204"/>
      <c r="F294" s="204"/>
      <c r="G294" s="204"/>
      <c r="H294" s="204"/>
      <c r="I294" s="202"/>
      <c r="J294" s="186"/>
      <c r="K294" s="223"/>
    </row>
    <row r="295" spans="1:11" s="181" customFormat="1" x14ac:dyDescent="0.25">
      <c r="B295" s="351"/>
      <c r="C295" s="351"/>
      <c r="I295" s="213"/>
      <c r="J295" s="203"/>
      <c r="K295" s="352"/>
    </row>
    <row r="296" spans="1:11" s="181" customFormat="1" x14ac:dyDescent="0.25">
      <c r="B296" s="351"/>
      <c r="C296" s="351"/>
      <c r="I296" s="213"/>
      <c r="J296" s="213"/>
      <c r="K296" s="352"/>
    </row>
    <row r="297" spans="1:11" s="181" customFormat="1" x14ac:dyDescent="0.25">
      <c r="B297" s="351"/>
      <c r="C297" s="351"/>
      <c r="I297" s="213"/>
      <c r="J297" s="213"/>
      <c r="K297" s="352"/>
    </row>
    <row r="298" spans="1:11" s="181" customFormat="1" x14ac:dyDescent="0.25">
      <c r="B298" s="351"/>
      <c r="C298" s="351"/>
      <c r="I298" s="213"/>
      <c r="J298" s="213"/>
      <c r="K298" s="352"/>
    </row>
    <row r="299" spans="1:11" s="181" customFormat="1" x14ac:dyDescent="0.25">
      <c r="B299" s="351"/>
      <c r="C299" s="351"/>
      <c r="I299" s="213"/>
      <c r="J299" s="213"/>
      <c r="K299" s="352"/>
    </row>
    <row r="300" spans="1:11" s="181" customFormat="1" x14ac:dyDescent="0.25">
      <c r="B300" s="351"/>
      <c r="C300" s="351"/>
      <c r="I300" s="213"/>
      <c r="J300" s="213"/>
      <c r="K300" s="352"/>
    </row>
    <row r="301" spans="1:11" s="181" customFormat="1" x14ac:dyDescent="0.25">
      <c r="B301" s="351"/>
      <c r="C301" s="351"/>
      <c r="I301" s="213"/>
      <c r="J301" s="203"/>
      <c r="K301" s="352"/>
    </row>
    <row r="302" spans="1:11" s="181" customFormat="1" x14ac:dyDescent="0.25">
      <c r="B302" s="351"/>
      <c r="C302" s="351"/>
      <c r="I302" s="213"/>
      <c r="J302" s="203"/>
      <c r="K302" s="352"/>
    </row>
    <row r="303" spans="1:11" s="181" customFormat="1" x14ac:dyDescent="0.25">
      <c r="B303" s="351"/>
      <c r="C303" s="351"/>
      <c r="I303" s="213"/>
      <c r="J303" s="203"/>
      <c r="K303" s="352"/>
    </row>
    <row r="304" spans="1:11" s="181" customFormat="1" x14ac:dyDescent="0.25">
      <c r="B304" s="351"/>
      <c r="C304" s="351"/>
      <c r="I304" s="213"/>
      <c r="J304" s="203"/>
      <c r="K304" s="352"/>
    </row>
    <row r="305" spans="2:11" s="181" customFormat="1" x14ac:dyDescent="0.25">
      <c r="B305" s="351"/>
      <c r="C305" s="351"/>
      <c r="I305" s="213"/>
      <c r="J305" s="203"/>
      <c r="K305" s="352"/>
    </row>
    <row r="306" spans="2:11" s="181" customFormat="1" x14ac:dyDescent="0.25">
      <c r="B306" s="351"/>
      <c r="C306" s="351"/>
      <c r="I306" s="213"/>
      <c r="J306" s="203"/>
      <c r="K306" s="352"/>
    </row>
    <row r="307" spans="2:11" s="181" customFormat="1" x14ac:dyDescent="0.25">
      <c r="B307" s="351"/>
      <c r="C307" s="351"/>
      <c r="I307" s="213"/>
      <c r="J307" s="203"/>
      <c r="K307" s="352"/>
    </row>
    <row r="308" spans="2:11" s="181" customFormat="1" x14ac:dyDescent="0.25">
      <c r="B308" s="351"/>
      <c r="C308" s="351"/>
      <c r="I308" s="213"/>
      <c r="J308" s="203"/>
      <c r="K308" s="352"/>
    </row>
    <row r="309" spans="2:11" s="181" customFormat="1" x14ac:dyDescent="0.25">
      <c r="B309" s="351"/>
      <c r="C309" s="351"/>
      <c r="I309" s="213"/>
      <c r="J309" s="203"/>
      <c r="K309" s="352"/>
    </row>
    <row r="310" spans="2:11" s="181" customFormat="1" x14ac:dyDescent="0.25">
      <c r="B310" s="351"/>
      <c r="C310" s="351"/>
      <c r="I310" s="213"/>
      <c r="J310" s="203"/>
      <c r="K310" s="352"/>
    </row>
    <row r="311" spans="2:11" s="181" customFormat="1" x14ac:dyDescent="0.25">
      <c r="B311" s="351"/>
      <c r="C311" s="351"/>
      <c r="I311" s="213"/>
      <c r="J311" s="203"/>
      <c r="K311" s="352"/>
    </row>
    <row r="312" spans="2:11" s="181" customFormat="1" x14ac:dyDescent="0.25">
      <c r="B312" s="351"/>
      <c r="C312" s="351"/>
      <c r="I312" s="213"/>
      <c r="J312" s="203"/>
      <c r="K312" s="352"/>
    </row>
    <row r="313" spans="2:11" s="181" customFormat="1" x14ac:dyDescent="0.25">
      <c r="B313" s="351"/>
      <c r="C313" s="351"/>
      <c r="I313" s="213"/>
      <c r="J313" s="203"/>
      <c r="K313" s="352"/>
    </row>
    <row r="314" spans="2:11" s="181" customFormat="1" x14ac:dyDescent="0.25">
      <c r="B314" s="351"/>
      <c r="C314" s="351"/>
      <c r="I314" s="213"/>
      <c r="J314" s="203"/>
      <c r="K314" s="352"/>
    </row>
    <row r="315" spans="2:11" s="181" customFormat="1" x14ac:dyDescent="0.25">
      <c r="B315" s="351"/>
      <c r="C315" s="351"/>
      <c r="I315" s="213"/>
      <c r="J315" s="203"/>
      <c r="K315" s="352"/>
    </row>
    <row r="316" spans="2:11" s="181" customFormat="1" x14ac:dyDescent="0.25">
      <c r="B316" s="351"/>
      <c r="C316" s="351"/>
      <c r="I316" s="213"/>
      <c r="J316" s="213"/>
      <c r="K316" s="352"/>
    </row>
    <row r="317" spans="2:11" s="181" customFormat="1" x14ac:dyDescent="0.25">
      <c r="B317" s="351"/>
      <c r="C317" s="351"/>
      <c r="I317" s="213"/>
      <c r="J317" s="213"/>
      <c r="K317" s="352"/>
    </row>
    <row r="318" spans="2:11" s="181" customFormat="1" x14ac:dyDescent="0.25">
      <c r="B318" s="351"/>
      <c r="C318" s="351"/>
      <c r="I318" s="213"/>
      <c r="J318" s="213"/>
      <c r="K318" s="352"/>
    </row>
    <row r="319" spans="2:11" s="181" customFormat="1" x14ac:dyDescent="0.25">
      <c r="B319" s="351"/>
      <c r="C319" s="351"/>
      <c r="I319" s="213"/>
      <c r="J319" s="213"/>
      <c r="K319" s="352"/>
    </row>
    <row r="320" spans="2:11" s="181" customFormat="1" x14ac:dyDescent="0.25">
      <c r="B320" s="351"/>
      <c r="C320" s="351"/>
      <c r="I320" s="213"/>
      <c r="J320" s="213"/>
      <c r="K320" s="352"/>
    </row>
    <row r="321" spans="2:11" s="181" customFormat="1" x14ac:dyDescent="0.25">
      <c r="B321" s="351"/>
      <c r="C321" s="351"/>
      <c r="I321" s="213"/>
      <c r="J321" s="203"/>
      <c r="K321" s="352"/>
    </row>
    <row r="322" spans="2:11" s="181" customFormat="1" x14ac:dyDescent="0.25">
      <c r="B322" s="351"/>
      <c r="C322" s="351"/>
      <c r="I322" s="213"/>
      <c r="J322" s="203"/>
      <c r="K322" s="352"/>
    </row>
    <row r="323" spans="2:11" s="181" customFormat="1" x14ac:dyDescent="0.25">
      <c r="B323" s="351"/>
      <c r="C323" s="351"/>
      <c r="I323" s="213"/>
      <c r="J323" s="203"/>
      <c r="K323" s="352"/>
    </row>
    <row r="324" spans="2:11" s="181" customFormat="1" x14ac:dyDescent="0.25">
      <c r="B324" s="351"/>
      <c r="C324" s="351"/>
      <c r="I324" s="213"/>
      <c r="J324" s="203"/>
      <c r="K324" s="352"/>
    </row>
    <row r="325" spans="2:11" s="181" customFormat="1" x14ac:dyDescent="0.25">
      <c r="B325" s="351"/>
      <c r="C325" s="351"/>
      <c r="I325" s="213"/>
      <c r="J325" s="203"/>
      <c r="K325" s="352"/>
    </row>
    <row r="326" spans="2:11" s="181" customFormat="1" x14ac:dyDescent="0.25">
      <c r="B326" s="351"/>
      <c r="C326" s="351"/>
      <c r="I326" s="213"/>
      <c r="J326" s="203"/>
      <c r="K326" s="352"/>
    </row>
    <row r="327" spans="2:11" s="181" customFormat="1" x14ac:dyDescent="0.25">
      <c r="B327" s="351"/>
      <c r="C327" s="351"/>
      <c r="I327" s="213"/>
      <c r="J327" s="203"/>
      <c r="K327" s="352"/>
    </row>
    <row r="328" spans="2:11" s="181" customFormat="1" x14ac:dyDescent="0.25">
      <c r="B328" s="351"/>
      <c r="C328" s="351"/>
      <c r="I328" s="213"/>
      <c r="J328" s="203"/>
      <c r="K328" s="352"/>
    </row>
    <row r="329" spans="2:11" s="181" customFormat="1" x14ac:dyDescent="0.25">
      <c r="B329" s="351"/>
      <c r="C329" s="351"/>
      <c r="I329" s="213"/>
      <c r="J329" s="213"/>
      <c r="K329" s="352"/>
    </row>
    <row r="330" spans="2:11" s="181" customFormat="1" x14ac:dyDescent="0.25">
      <c r="B330" s="351"/>
      <c r="C330" s="351"/>
      <c r="I330" s="213"/>
      <c r="J330" s="213"/>
      <c r="K330" s="352"/>
    </row>
    <row r="331" spans="2:11" s="181" customFormat="1" x14ac:dyDescent="0.25">
      <c r="B331" s="351"/>
      <c r="C331" s="351"/>
      <c r="I331" s="213"/>
      <c r="J331" s="213"/>
      <c r="K331" s="352"/>
    </row>
    <row r="332" spans="2:11" s="181" customFormat="1" x14ac:dyDescent="0.25">
      <c r="B332" s="351"/>
      <c r="C332" s="351"/>
      <c r="I332" s="213"/>
      <c r="J332" s="203"/>
      <c r="K332" s="352"/>
    </row>
    <row r="333" spans="2:11" s="181" customFormat="1" x14ac:dyDescent="0.25">
      <c r="B333" s="351"/>
      <c r="C333" s="351"/>
      <c r="I333" s="213"/>
      <c r="J333" s="203"/>
      <c r="K333" s="352"/>
    </row>
    <row r="334" spans="2:11" s="181" customFormat="1" x14ac:dyDescent="0.25">
      <c r="B334" s="351"/>
      <c r="C334" s="351"/>
      <c r="I334" s="213"/>
      <c r="J334" s="203"/>
      <c r="K334" s="352"/>
    </row>
    <row r="335" spans="2:11" s="181" customFormat="1" x14ac:dyDescent="0.25">
      <c r="B335" s="351"/>
      <c r="C335" s="351"/>
      <c r="I335" s="213"/>
      <c r="J335" s="203"/>
      <c r="K335" s="352"/>
    </row>
    <row r="336" spans="2:11" s="181" customFormat="1" x14ac:dyDescent="0.25">
      <c r="B336" s="351"/>
      <c r="C336" s="351"/>
      <c r="I336" s="213"/>
      <c r="J336" s="213"/>
      <c r="K336" s="352"/>
    </row>
    <row r="337" spans="2:11" s="181" customFormat="1" x14ac:dyDescent="0.25">
      <c r="B337" s="351"/>
      <c r="C337" s="351"/>
      <c r="I337" s="213"/>
      <c r="J337" s="213"/>
      <c r="K337" s="352"/>
    </row>
    <row r="338" spans="2:11" s="181" customFormat="1" x14ac:dyDescent="0.25">
      <c r="B338" s="351"/>
      <c r="C338" s="351"/>
      <c r="I338" s="213"/>
      <c r="J338" s="213"/>
      <c r="K338" s="352"/>
    </row>
    <row r="339" spans="2:11" s="181" customFormat="1" x14ac:dyDescent="0.25">
      <c r="B339" s="351"/>
      <c r="C339" s="351"/>
      <c r="I339" s="213"/>
      <c r="J339" s="213"/>
      <c r="K339" s="352"/>
    </row>
    <row r="340" spans="2:11" s="181" customFormat="1" x14ac:dyDescent="0.25">
      <c r="B340" s="351"/>
      <c r="C340" s="351"/>
      <c r="I340" s="213"/>
      <c r="J340" s="203"/>
      <c r="K340" s="352"/>
    </row>
    <row r="341" spans="2:11" s="181" customFormat="1" x14ac:dyDescent="0.25">
      <c r="B341" s="351"/>
      <c r="C341" s="351"/>
      <c r="I341" s="213"/>
      <c r="J341" s="213"/>
      <c r="K341" s="352"/>
    </row>
    <row r="342" spans="2:11" s="181" customFormat="1" x14ac:dyDescent="0.25">
      <c r="B342" s="351"/>
      <c r="C342" s="351"/>
      <c r="I342" s="213"/>
      <c r="J342" s="203"/>
      <c r="K342" s="352"/>
    </row>
    <row r="343" spans="2:11" s="181" customFormat="1" x14ac:dyDescent="0.25">
      <c r="B343" s="351"/>
      <c r="C343" s="351"/>
      <c r="I343" s="213"/>
      <c r="J343" s="213"/>
      <c r="K343" s="352"/>
    </row>
    <row r="344" spans="2:11" s="181" customFormat="1" x14ac:dyDescent="0.25">
      <c r="B344" s="351"/>
      <c r="C344" s="351"/>
      <c r="I344" s="213"/>
      <c r="J344" s="203"/>
      <c r="K344" s="352"/>
    </row>
    <row r="345" spans="2:11" s="181" customFormat="1" x14ac:dyDescent="0.25">
      <c r="B345" s="351"/>
      <c r="C345" s="351"/>
      <c r="I345" s="213"/>
      <c r="J345" s="203"/>
      <c r="K345" s="352"/>
    </row>
    <row r="346" spans="2:11" s="181" customFormat="1" x14ac:dyDescent="0.25">
      <c r="B346" s="351"/>
      <c r="C346" s="351"/>
      <c r="I346" s="213"/>
      <c r="J346" s="213"/>
      <c r="K346" s="352"/>
    </row>
    <row r="347" spans="2:11" s="181" customFormat="1" x14ac:dyDescent="0.25">
      <c r="B347" s="351"/>
      <c r="C347" s="351"/>
      <c r="I347" s="213"/>
      <c r="J347" s="213"/>
      <c r="K347" s="352"/>
    </row>
    <row r="348" spans="2:11" s="181" customFormat="1" x14ac:dyDescent="0.25">
      <c r="B348" s="351"/>
      <c r="C348" s="351"/>
      <c r="I348" s="213"/>
      <c r="J348" s="203"/>
      <c r="K348" s="352"/>
    </row>
    <row r="349" spans="2:11" s="181" customFormat="1" x14ac:dyDescent="0.25">
      <c r="B349" s="351"/>
      <c r="C349" s="351"/>
      <c r="I349" s="213"/>
      <c r="J349" s="213"/>
      <c r="K349" s="352"/>
    </row>
    <row r="350" spans="2:11" s="181" customFormat="1" x14ac:dyDescent="0.25">
      <c r="B350" s="351"/>
      <c r="C350" s="351"/>
      <c r="I350" s="213"/>
      <c r="J350" s="203"/>
      <c r="K350" s="352"/>
    </row>
    <row r="351" spans="2:11" s="181" customFormat="1" x14ac:dyDescent="0.25">
      <c r="B351" s="351"/>
      <c r="C351" s="351"/>
      <c r="I351" s="213"/>
      <c r="J351" s="203"/>
      <c r="K351" s="352"/>
    </row>
    <row r="352" spans="2:11" s="181" customFormat="1" x14ac:dyDescent="0.25">
      <c r="B352" s="351"/>
      <c r="C352" s="351"/>
      <c r="I352" s="213"/>
      <c r="J352" s="213"/>
      <c r="K352" s="352"/>
    </row>
    <row r="353" spans="2:11" s="181" customFormat="1" x14ac:dyDescent="0.25">
      <c r="B353" s="351"/>
      <c r="C353" s="351"/>
      <c r="I353" s="213"/>
      <c r="J353" s="213"/>
      <c r="K353" s="352"/>
    </row>
    <row r="354" spans="2:11" s="181" customFormat="1" x14ac:dyDescent="0.25">
      <c r="B354" s="351"/>
      <c r="C354" s="351"/>
      <c r="I354" s="213"/>
      <c r="J354" s="213"/>
      <c r="K354" s="352"/>
    </row>
    <row r="355" spans="2:11" s="181" customFormat="1" x14ac:dyDescent="0.25">
      <c r="B355" s="351"/>
      <c r="C355" s="351"/>
      <c r="I355" s="213"/>
      <c r="J355" s="213"/>
      <c r="K355" s="352"/>
    </row>
    <row r="356" spans="2:11" s="181" customFormat="1" x14ac:dyDescent="0.25">
      <c r="B356" s="351"/>
      <c r="C356" s="351"/>
      <c r="I356" s="213"/>
      <c r="J356" s="213"/>
      <c r="K356" s="352"/>
    </row>
    <row r="357" spans="2:11" s="181" customFormat="1" x14ac:dyDescent="0.25">
      <c r="B357" s="351"/>
      <c r="C357" s="351"/>
      <c r="I357" s="213"/>
      <c r="J357" s="203"/>
      <c r="K357" s="352"/>
    </row>
    <row r="358" spans="2:11" s="181" customFormat="1" x14ac:dyDescent="0.25">
      <c r="B358" s="351"/>
      <c r="C358" s="351"/>
      <c r="I358" s="213"/>
      <c r="J358" s="213"/>
      <c r="K358" s="352"/>
    </row>
    <row r="359" spans="2:11" s="181" customFormat="1" x14ac:dyDescent="0.25">
      <c r="B359" s="351"/>
      <c r="C359" s="351"/>
      <c r="I359" s="213"/>
      <c r="J359" s="213"/>
      <c r="K359" s="352"/>
    </row>
    <row r="360" spans="2:11" s="181" customFormat="1" x14ac:dyDescent="0.25">
      <c r="B360" s="351"/>
      <c r="C360" s="351"/>
      <c r="I360" s="213"/>
      <c r="J360" s="213"/>
      <c r="K360" s="352"/>
    </row>
    <row r="361" spans="2:11" s="181" customFormat="1" x14ac:dyDescent="0.25">
      <c r="B361" s="351"/>
      <c r="C361" s="351"/>
      <c r="I361" s="213"/>
      <c r="J361" s="213"/>
      <c r="K361" s="352"/>
    </row>
    <row r="362" spans="2:11" x14ac:dyDescent="0.25">
      <c r="B362" s="353"/>
      <c r="C362" s="353"/>
      <c r="I362" s="354"/>
      <c r="J362" s="354"/>
      <c r="K362" s="13"/>
    </row>
    <row r="363" spans="2:11" x14ac:dyDescent="0.25">
      <c r="B363" s="353"/>
      <c r="C363" s="353"/>
      <c r="I363" s="354"/>
      <c r="J363" s="355"/>
      <c r="K363" s="13"/>
    </row>
    <row r="364" spans="2:11" x14ac:dyDescent="0.25">
      <c r="B364" s="353"/>
      <c r="C364" s="353"/>
      <c r="I364" s="354"/>
      <c r="J364" s="355"/>
      <c r="K364" s="13"/>
    </row>
    <row r="365" spans="2:11" x14ac:dyDescent="0.25">
      <c r="B365" s="353"/>
      <c r="C365" s="353"/>
      <c r="I365" s="354"/>
      <c r="J365" s="354"/>
      <c r="K365" s="13"/>
    </row>
    <row r="366" spans="2:11" x14ac:dyDescent="0.25">
      <c r="B366" s="353"/>
      <c r="C366" s="353"/>
      <c r="I366" s="354"/>
      <c r="J366" s="355"/>
      <c r="K366" s="13"/>
    </row>
    <row r="367" spans="2:11" x14ac:dyDescent="0.25">
      <c r="B367" s="353"/>
      <c r="C367" s="353"/>
      <c r="I367" s="354"/>
      <c r="J367" s="355"/>
      <c r="K367" s="13"/>
    </row>
    <row r="368" spans="2:11" x14ac:dyDescent="0.25">
      <c r="B368" s="353"/>
      <c r="C368" s="353"/>
      <c r="I368" s="354"/>
      <c r="J368" s="355"/>
      <c r="K368" s="13"/>
    </row>
    <row r="369" spans="2:11" x14ac:dyDescent="0.25">
      <c r="B369" s="353"/>
      <c r="C369" s="353"/>
      <c r="I369" s="354"/>
      <c r="J369" s="355"/>
      <c r="K369" s="13"/>
    </row>
    <row r="370" spans="2:11" x14ac:dyDescent="0.25">
      <c r="B370" s="353"/>
      <c r="C370" s="353"/>
      <c r="I370" s="354"/>
      <c r="J370" s="355"/>
      <c r="K370" s="13"/>
    </row>
    <row r="371" spans="2:11" x14ac:dyDescent="0.25">
      <c r="B371" s="353"/>
      <c r="C371" s="353"/>
      <c r="I371" s="354"/>
      <c r="J371" s="355"/>
      <c r="K371" s="13"/>
    </row>
    <row r="372" spans="2:11" x14ac:dyDescent="0.25">
      <c r="B372" s="353"/>
      <c r="C372" s="353"/>
      <c r="I372" s="354"/>
      <c r="J372" s="355"/>
      <c r="K372" s="13"/>
    </row>
    <row r="373" spans="2:11" x14ac:dyDescent="0.25">
      <c r="B373" s="353"/>
      <c r="C373" s="353"/>
      <c r="I373" s="354"/>
      <c r="J373" s="355"/>
      <c r="K373" s="13"/>
    </row>
    <row r="374" spans="2:11" x14ac:dyDescent="0.25">
      <c r="B374" s="353"/>
      <c r="C374" s="353"/>
      <c r="I374" s="354"/>
      <c r="J374" s="354"/>
      <c r="K374" s="13"/>
    </row>
    <row r="375" spans="2:11" x14ac:dyDescent="0.25">
      <c r="B375" s="353"/>
      <c r="C375" s="353"/>
      <c r="I375" s="354"/>
      <c r="J375" s="354"/>
      <c r="K375" s="13"/>
    </row>
    <row r="376" spans="2:11" x14ac:dyDescent="0.25">
      <c r="B376" s="353"/>
      <c r="C376" s="353"/>
      <c r="I376" s="354"/>
      <c r="J376" s="355"/>
      <c r="K376" s="13"/>
    </row>
    <row r="377" spans="2:11" x14ac:dyDescent="0.25">
      <c r="B377" s="353"/>
      <c r="C377" s="353"/>
      <c r="I377" s="354"/>
      <c r="J377" s="354"/>
      <c r="K377" s="13"/>
    </row>
    <row r="378" spans="2:11" x14ac:dyDescent="0.25">
      <c r="B378" s="353"/>
      <c r="C378" s="353"/>
      <c r="I378" s="354"/>
      <c r="J378" s="354"/>
      <c r="K378" s="13"/>
    </row>
    <row r="379" spans="2:11" x14ac:dyDescent="0.25">
      <c r="B379" s="353"/>
      <c r="C379" s="353"/>
      <c r="I379" s="354"/>
      <c r="J379" s="355"/>
      <c r="K379" s="13"/>
    </row>
    <row r="380" spans="2:11" x14ac:dyDescent="0.25">
      <c r="B380" s="353"/>
      <c r="C380" s="353"/>
      <c r="I380" s="354"/>
      <c r="J380" s="355"/>
      <c r="K380" s="13"/>
    </row>
    <row r="381" spans="2:11" x14ac:dyDescent="0.25">
      <c r="B381" s="353"/>
      <c r="C381" s="353"/>
      <c r="I381" s="354"/>
      <c r="J381" s="355"/>
      <c r="K381" s="13"/>
    </row>
    <row r="382" spans="2:11" x14ac:dyDescent="0.25">
      <c r="B382" s="353"/>
      <c r="C382" s="353"/>
      <c r="I382" s="354"/>
      <c r="J382" s="354"/>
      <c r="K382" s="13"/>
    </row>
    <row r="383" spans="2:11" x14ac:dyDescent="0.25">
      <c r="B383" s="353"/>
      <c r="C383" s="353"/>
      <c r="I383" s="354"/>
      <c r="J383" s="354"/>
      <c r="K383" s="13"/>
    </row>
    <row r="384" spans="2:11" x14ac:dyDescent="0.25">
      <c r="B384" s="353"/>
      <c r="C384" s="353"/>
      <c r="I384" s="354"/>
      <c r="J384" s="354"/>
      <c r="K384" s="13"/>
    </row>
    <row r="385" spans="2:11" x14ac:dyDescent="0.25">
      <c r="B385" s="353"/>
      <c r="C385" s="353"/>
      <c r="I385" s="354"/>
      <c r="J385" s="355"/>
      <c r="K385" s="13"/>
    </row>
    <row r="386" spans="2:11" x14ac:dyDescent="0.25">
      <c r="B386" s="353"/>
      <c r="C386" s="353"/>
      <c r="I386" s="354"/>
      <c r="J386" s="355"/>
      <c r="K386" s="13"/>
    </row>
    <row r="387" spans="2:11" x14ac:dyDescent="0.25">
      <c r="B387" s="353"/>
      <c r="C387" s="353"/>
      <c r="I387" s="354"/>
      <c r="J387" s="354"/>
      <c r="K387" s="13"/>
    </row>
    <row r="388" spans="2:11" x14ac:dyDescent="0.25">
      <c r="B388" s="353"/>
      <c r="C388" s="353"/>
      <c r="I388" s="354"/>
      <c r="J388" s="354"/>
      <c r="K388" s="13"/>
    </row>
    <row r="389" spans="2:11" x14ac:dyDescent="0.25">
      <c r="B389" s="353"/>
      <c r="C389" s="353"/>
      <c r="I389" s="354"/>
      <c r="J389" s="355"/>
      <c r="K389" s="13"/>
    </row>
    <row r="390" spans="2:11" x14ac:dyDescent="0.25">
      <c r="B390" s="353"/>
      <c r="C390" s="353"/>
      <c r="I390" s="354"/>
      <c r="J390" s="354"/>
      <c r="K390" s="13"/>
    </row>
    <row r="391" spans="2:11" x14ac:dyDescent="0.25">
      <c r="B391" s="353"/>
      <c r="C391" s="353"/>
      <c r="I391" s="354"/>
      <c r="J391" s="355"/>
      <c r="K391" s="13"/>
    </row>
    <row r="392" spans="2:11" x14ac:dyDescent="0.25">
      <c r="B392" s="353"/>
      <c r="C392" s="353"/>
      <c r="I392" s="354"/>
      <c r="J392" s="354"/>
      <c r="K392" s="13"/>
    </row>
    <row r="393" spans="2:11" x14ac:dyDescent="0.25">
      <c r="B393" s="353"/>
      <c r="C393" s="353"/>
      <c r="I393" s="354"/>
      <c r="J393" s="355"/>
      <c r="K393" s="13"/>
    </row>
    <row r="394" spans="2:11" x14ac:dyDescent="0.25">
      <c r="B394" s="353"/>
      <c r="C394" s="353"/>
      <c r="I394" s="354"/>
      <c r="J394" s="354"/>
      <c r="K394" s="13"/>
    </row>
    <row r="395" spans="2:11" x14ac:dyDescent="0.25">
      <c r="B395" s="353"/>
      <c r="C395" s="353"/>
      <c r="I395" s="354"/>
      <c r="J395" s="354"/>
      <c r="K395" s="13"/>
    </row>
    <row r="396" spans="2:11" x14ac:dyDescent="0.25">
      <c r="B396" s="353"/>
      <c r="C396" s="353"/>
      <c r="I396" s="354"/>
      <c r="J396" s="354"/>
      <c r="K396" s="13"/>
    </row>
    <row r="397" spans="2:11" x14ac:dyDescent="0.25">
      <c r="B397" s="353"/>
      <c r="C397" s="353"/>
      <c r="I397" s="354"/>
      <c r="J397" s="354"/>
      <c r="K397" s="13"/>
    </row>
    <row r="398" spans="2:11" x14ac:dyDescent="0.25">
      <c r="B398" s="353"/>
      <c r="C398" s="353"/>
      <c r="I398" s="354"/>
      <c r="J398" s="354"/>
      <c r="K398" s="13"/>
    </row>
    <row r="399" spans="2:11" x14ac:dyDescent="0.25">
      <c r="B399" s="353"/>
      <c r="C399" s="353"/>
      <c r="I399" s="354"/>
      <c r="J399" s="355"/>
      <c r="K399" s="13"/>
    </row>
    <row r="400" spans="2:11" x14ac:dyDescent="0.25">
      <c r="B400" s="353"/>
      <c r="C400" s="353"/>
      <c r="I400" s="354"/>
      <c r="J400" s="354"/>
      <c r="K400" s="13"/>
    </row>
    <row r="401" spans="2:11" x14ac:dyDescent="0.25">
      <c r="B401" s="353"/>
      <c r="C401" s="353"/>
      <c r="I401" s="354"/>
      <c r="J401" s="354"/>
      <c r="K401" s="13"/>
    </row>
    <row r="402" spans="2:11" x14ac:dyDescent="0.25">
      <c r="B402" s="353"/>
      <c r="C402" s="353"/>
      <c r="I402" s="354"/>
      <c r="J402" s="354"/>
      <c r="K402" s="13"/>
    </row>
    <row r="403" spans="2:11" x14ac:dyDescent="0.25">
      <c r="B403" s="353"/>
      <c r="C403" s="353"/>
      <c r="I403" s="354"/>
      <c r="J403" s="354"/>
      <c r="K403" s="13"/>
    </row>
    <row r="404" spans="2:11" x14ac:dyDescent="0.25">
      <c r="B404" s="353"/>
      <c r="C404" s="353"/>
      <c r="I404" s="354"/>
      <c r="J404" s="354"/>
      <c r="K404" s="13"/>
    </row>
    <row r="405" spans="2:11" x14ac:dyDescent="0.25">
      <c r="B405" s="353"/>
      <c r="C405" s="353"/>
      <c r="I405" s="354"/>
      <c r="J405" s="354"/>
      <c r="K405" s="13"/>
    </row>
    <row r="406" spans="2:11" x14ac:dyDescent="0.25">
      <c r="B406" s="353"/>
      <c r="C406" s="353"/>
      <c r="I406" s="354"/>
      <c r="J406" s="354"/>
      <c r="K406" s="13"/>
    </row>
    <row r="407" spans="2:11" x14ac:dyDescent="0.25">
      <c r="B407" s="353"/>
      <c r="C407" s="353"/>
      <c r="I407" s="354"/>
      <c r="J407" s="354"/>
      <c r="K407" s="13"/>
    </row>
    <row r="408" spans="2:11" x14ac:dyDescent="0.25">
      <c r="B408" s="353"/>
      <c r="C408" s="353"/>
      <c r="I408" s="354"/>
      <c r="J408" s="354"/>
      <c r="K408" s="13"/>
    </row>
    <row r="409" spans="2:11" x14ac:dyDescent="0.25">
      <c r="B409" s="353"/>
      <c r="C409" s="353"/>
      <c r="I409" s="354"/>
      <c r="J409" s="354"/>
      <c r="K409" s="13"/>
    </row>
    <row r="410" spans="2:11" x14ac:dyDescent="0.25">
      <c r="B410" s="353"/>
      <c r="C410" s="353"/>
      <c r="I410" s="354"/>
      <c r="J410" s="354"/>
      <c r="K410" s="13"/>
    </row>
    <row r="411" spans="2:11" x14ac:dyDescent="0.25">
      <c r="B411" s="353"/>
      <c r="C411" s="353"/>
      <c r="I411" s="354"/>
      <c r="J411" s="354"/>
      <c r="K411" s="13"/>
    </row>
    <row r="412" spans="2:11" x14ac:dyDescent="0.25">
      <c r="B412" s="353"/>
      <c r="C412" s="353"/>
      <c r="I412" s="354"/>
      <c r="J412" s="354"/>
      <c r="K412" s="13"/>
    </row>
    <row r="413" spans="2:11" x14ac:dyDescent="0.25">
      <c r="B413" s="353"/>
      <c r="C413" s="353"/>
      <c r="I413" s="354"/>
      <c r="J413" s="354"/>
      <c r="K413" s="13"/>
    </row>
    <row r="414" spans="2:11" x14ac:dyDescent="0.25">
      <c r="B414" s="353"/>
      <c r="C414" s="353"/>
      <c r="I414" s="354"/>
      <c r="J414" s="354"/>
      <c r="K414" s="13"/>
    </row>
    <row r="415" spans="2:11" x14ac:dyDescent="0.25">
      <c r="B415" s="353"/>
      <c r="C415" s="353"/>
      <c r="I415" s="354"/>
      <c r="J415" s="354"/>
      <c r="K415" s="13"/>
    </row>
    <row r="416" spans="2:11" x14ac:dyDescent="0.25">
      <c r="B416" s="353"/>
      <c r="C416" s="353"/>
      <c r="I416" s="354"/>
      <c r="J416" s="354"/>
      <c r="K416" s="13"/>
    </row>
    <row r="417" spans="2:11" x14ac:dyDescent="0.25">
      <c r="B417" s="353"/>
      <c r="C417" s="353"/>
      <c r="I417" s="354"/>
      <c r="J417" s="354"/>
      <c r="K417" s="13"/>
    </row>
    <row r="418" spans="2:11" x14ac:dyDescent="0.25">
      <c r="B418" s="353"/>
      <c r="C418" s="353"/>
      <c r="I418" s="354"/>
      <c r="J418" s="354"/>
      <c r="K418" s="13"/>
    </row>
    <row r="419" spans="2:11" x14ac:dyDescent="0.25">
      <c r="B419" s="353"/>
      <c r="C419" s="353"/>
      <c r="I419" s="354"/>
      <c r="J419" s="354"/>
      <c r="K419" s="13"/>
    </row>
    <row r="420" spans="2:11" x14ac:dyDescent="0.25">
      <c r="B420" s="353"/>
      <c r="C420" s="353"/>
      <c r="I420" s="354"/>
      <c r="J420" s="354"/>
      <c r="K420" s="13"/>
    </row>
    <row r="421" spans="2:11" x14ac:dyDescent="0.25">
      <c r="B421" s="353"/>
      <c r="C421" s="353"/>
      <c r="I421" s="354"/>
      <c r="J421" s="354"/>
      <c r="K421" s="13"/>
    </row>
    <row r="422" spans="2:11" x14ac:dyDescent="0.25">
      <c r="B422" s="353"/>
      <c r="C422" s="353"/>
      <c r="I422" s="354"/>
      <c r="J422" s="354"/>
      <c r="K422" s="13"/>
    </row>
    <row r="423" spans="2:11" x14ac:dyDescent="0.25">
      <c r="B423" s="353"/>
      <c r="C423" s="353"/>
      <c r="I423" s="354"/>
      <c r="J423" s="354"/>
      <c r="K423" s="13"/>
    </row>
    <row r="424" spans="2:11" x14ac:dyDescent="0.25">
      <c r="B424" s="353"/>
      <c r="C424" s="353"/>
      <c r="I424" s="354"/>
      <c r="J424" s="354"/>
      <c r="K424" s="13"/>
    </row>
    <row r="425" spans="2:11" x14ac:dyDescent="0.25">
      <c r="B425" s="353"/>
      <c r="C425" s="353"/>
      <c r="I425" s="354"/>
      <c r="J425" s="354"/>
      <c r="K425" s="13"/>
    </row>
    <row r="426" spans="2:11" x14ac:dyDescent="0.25">
      <c r="B426" s="353"/>
      <c r="C426" s="353"/>
      <c r="I426" s="354"/>
      <c r="J426" s="354"/>
      <c r="K426" s="13"/>
    </row>
    <row r="427" spans="2:11" x14ac:dyDescent="0.25">
      <c r="B427" s="353"/>
      <c r="C427" s="353"/>
      <c r="I427" s="354"/>
      <c r="J427" s="354"/>
      <c r="K427" s="13"/>
    </row>
    <row r="428" spans="2:11" x14ac:dyDescent="0.25">
      <c r="B428" s="353"/>
      <c r="C428" s="353"/>
      <c r="I428" s="354"/>
      <c r="J428" s="355"/>
      <c r="K428" s="13"/>
    </row>
    <row r="429" spans="2:11" x14ac:dyDescent="0.25">
      <c r="B429" s="353"/>
      <c r="C429" s="353"/>
      <c r="I429" s="354"/>
      <c r="J429" s="354"/>
      <c r="K429" s="13"/>
    </row>
    <row r="430" spans="2:11" x14ac:dyDescent="0.25">
      <c r="B430" s="353"/>
      <c r="C430" s="353"/>
      <c r="I430" s="354"/>
      <c r="J430" s="355"/>
      <c r="K430" s="13"/>
    </row>
    <row r="431" spans="2:11" x14ac:dyDescent="0.25">
      <c r="B431" s="353"/>
      <c r="C431" s="353"/>
      <c r="I431" s="354"/>
      <c r="J431" s="354"/>
      <c r="K431" s="13"/>
    </row>
    <row r="432" spans="2:11" x14ac:dyDescent="0.25">
      <c r="B432" s="353"/>
      <c r="C432" s="353"/>
      <c r="I432" s="354"/>
      <c r="J432" s="354"/>
      <c r="K432" s="13"/>
    </row>
    <row r="433" spans="2:11" x14ac:dyDescent="0.25">
      <c r="B433" s="353"/>
      <c r="C433" s="353"/>
      <c r="I433" s="354"/>
      <c r="J433" s="354"/>
      <c r="K433" s="13"/>
    </row>
    <row r="434" spans="2:11" x14ac:dyDescent="0.25">
      <c r="B434" s="353"/>
      <c r="C434" s="353"/>
      <c r="I434" s="354"/>
      <c r="J434" s="354"/>
      <c r="K434" s="13"/>
    </row>
    <row r="435" spans="2:11" x14ac:dyDescent="0.25">
      <c r="B435" s="353"/>
      <c r="C435" s="353"/>
      <c r="I435" s="354"/>
      <c r="J435" s="354"/>
      <c r="K435" s="13"/>
    </row>
    <row r="436" spans="2:11" x14ac:dyDescent="0.25">
      <c r="B436" s="353"/>
      <c r="C436" s="353"/>
      <c r="I436" s="354"/>
      <c r="J436" s="355"/>
      <c r="K436" s="13"/>
    </row>
    <row r="437" spans="2:11" x14ac:dyDescent="0.25">
      <c r="B437" s="353"/>
      <c r="C437" s="353"/>
      <c r="I437" s="354"/>
      <c r="J437" s="354"/>
      <c r="K437" s="13"/>
    </row>
    <row r="438" spans="2:11" x14ac:dyDescent="0.25">
      <c r="B438" s="353"/>
      <c r="C438" s="353"/>
      <c r="I438" s="354"/>
      <c r="J438" s="354"/>
      <c r="K438" s="13"/>
    </row>
    <row r="439" spans="2:11" x14ac:dyDescent="0.25">
      <c r="B439" s="353"/>
      <c r="C439" s="353"/>
      <c r="I439" s="354"/>
      <c r="J439" s="354"/>
      <c r="K439" s="13"/>
    </row>
    <row r="440" spans="2:11" x14ac:dyDescent="0.25">
      <c r="B440" s="353"/>
      <c r="C440" s="353"/>
      <c r="I440" s="354"/>
      <c r="J440" s="354"/>
      <c r="K440" s="13"/>
    </row>
    <row r="441" spans="2:11" x14ac:dyDescent="0.25">
      <c r="B441" s="353"/>
      <c r="C441" s="353"/>
      <c r="I441" s="354"/>
      <c r="J441" s="354"/>
      <c r="K441" s="13"/>
    </row>
    <row r="442" spans="2:11" x14ac:dyDescent="0.25">
      <c r="B442" s="353"/>
      <c r="C442" s="353"/>
      <c r="I442" s="354"/>
      <c r="J442" s="355"/>
      <c r="K442" s="13"/>
    </row>
    <row r="443" spans="2:11" x14ac:dyDescent="0.25">
      <c r="B443" s="353"/>
      <c r="C443" s="353"/>
      <c r="I443" s="354"/>
      <c r="J443" s="354"/>
      <c r="K443" s="13"/>
    </row>
    <row r="444" spans="2:11" x14ac:dyDescent="0.25">
      <c r="B444" s="353"/>
      <c r="C444" s="353"/>
      <c r="I444" s="354"/>
      <c r="J444" s="355"/>
      <c r="K444" s="13"/>
    </row>
    <row r="445" spans="2:11" x14ac:dyDescent="0.25">
      <c r="B445" s="353"/>
      <c r="C445" s="353"/>
      <c r="I445" s="354"/>
      <c r="J445" s="355"/>
      <c r="K445" s="13"/>
    </row>
    <row r="446" spans="2:11" x14ac:dyDescent="0.25">
      <c r="B446" s="353"/>
      <c r="C446" s="353"/>
      <c r="I446" s="354"/>
      <c r="J446" s="354"/>
      <c r="K446" s="13"/>
    </row>
    <row r="447" spans="2:11" x14ac:dyDescent="0.25">
      <c r="B447" s="353"/>
      <c r="C447" s="353"/>
      <c r="I447" s="354"/>
      <c r="J447" s="354"/>
      <c r="K447" s="13"/>
    </row>
    <row r="448" spans="2:11" x14ac:dyDescent="0.25">
      <c r="B448" s="353"/>
      <c r="C448" s="353"/>
      <c r="I448" s="354"/>
      <c r="J448" s="354"/>
      <c r="K448" s="13"/>
    </row>
    <row r="449" spans="2:11" x14ac:dyDescent="0.25">
      <c r="B449" s="353"/>
      <c r="C449" s="353"/>
      <c r="I449" s="354"/>
      <c r="J449" s="354"/>
      <c r="K449" s="13"/>
    </row>
    <row r="450" spans="2:11" x14ac:dyDescent="0.25">
      <c r="B450" s="353"/>
      <c r="C450" s="353"/>
      <c r="I450" s="354"/>
      <c r="J450" s="354"/>
      <c r="K450" s="13"/>
    </row>
    <row r="451" spans="2:11" x14ac:dyDescent="0.25">
      <c r="B451" s="353"/>
      <c r="C451" s="353"/>
      <c r="I451" s="354"/>
      <c r="J451" s="355"/>
      <c r="K451" s="13"/>
    </row>
    <row r="452" spans="2:11" x14ac:dyDescent="0.25">
      <c r="B452" s="353"/>
      <c r="C452" s="353"/>
      <c r="I452" s="354"/>
      <c r="J452" s="354"/>
      <c r="K452" s="13"/>
    </row>
    <row r="453" spans="2:11" x14ac:dyDescent="0.25">
      <c r="B453" s="353"/>
      <c r="C453" s="353"/>
      <c r="I453" s="354"/>
      <c r="J453" s="354"/>
      <c r="K453" s="13"/>
    </row>
    <row r="454" spans="2:11" x14ac:dyDescent="0.25">
      <c r="B454" s="353"/>
      <c r="C454" s="353"/>
      <c r="I454" s="354"/>
      <c r="J454" s="354"/>
      <c r="K454" s="13"/>
    </row>
    <row r="455" spans="2:11" x14ac:dyDescent="0.25">
      <c r="B455" s="353"/>
      <c r="C455" s="353"/>
      <c r="I455" s="354"/>
      <c r="J455" s="354"/>
      <c r="K455" s="13"/>
    </row>
    <row r="456" spans="2:11" x14ac:dyDescent="0.25">
      <c r="B456" s="353"/>
      <c r="C456" s="353"/>
      <c r="I456" s="354"/>
      <c r="J456" s="354"/>
      <c r="K456" s="13"/>
    </row>
    <row r="457" spans="2:11" x14ac:dyDescent="0.25">
      <c r="B457" s="353"/>
      <c r="C457" s="353"/>
      <c r="I457" s="354"/>
      <c r="J457" s="355"/>
      <c r="K457" s="13"/>
    </row>
    <row r="458" spans="2:11" x14ac:dyDescent="0.25">
      <c r="B458" s="353"/>
      <c r="C458" s="353"/>
      <c r="I458" s="354"/>
      <c r="J458" s="354"/>
      <c r="K458" s="13"/>
    </row>
    <row r="459" spans="2:11" x14ac:dyDescent="0.25">
      <c r="B459" s="353"/>
      <c r="C459" s="353"/>
      <c r="I459" s="354"/>
      <c r="J459" s="355"/>
      <c r="K459" s="13"/>
    </row>
    <row r="460" spans="2:11" x14ac:dyDescent="0.25">
      <c r="B460" s="353"/>
      <c r="C460" s="353"/>
      <c r="I460" s="354"/>
      <c r="J460" s="355"/>
      <c r="K460" s="13"/>
    </row>
    <row r="461" spans="2:11" x14ac:dyDescent="0.25">
      <c r="B461" s="353"/>
      <c r="C461" s="353"/>
      <c r="I461" s="354"/>
      <c r="J461" s="355"/>
      <c r="K461" s="13"/>
    </row>
    <row r="462" spans="2:11" x14ac:dyDescent="0.25">
      <c r="B462" s="353"/>
      <c r="C462" s="353"/>
      <c r="I462" s="354"/>
      <c r="J462" s="355"/>
      <c r="K462" s="13"/>
    </row>
    <row r="463" spans="2:11" x14ac:dyDescent="0.25">
      <c r="B463" s="353"/>
      <c r="C463" s="353"/>
      <c r="I463" s="354"/>
      <c r="J463" s="354"/>
      <c r="K463" s="13"/>
    </row>
    <row r="464" spans="2:11" x14ac:dyDescent="0.25">
      <c r="B464" s="353"/>
      <c r="C464" s="353"/>
      <c r="I464" s="354"/>
      <c r="J464" s="354"/>
      <c r="K464" s="13"/>
    </row>
    <row r="465" spans="2:11" x14ac:dyDescent="0.25">
      <c r="B465" s="353"/>
      <c r="C465" s="353"/>
      <c r="I465" s="354"/>
      <c r="J465" s="354"/>
      <c r="K465" s="13"/>
    </row>
    <row r="466" spans="2:11" x14ac:dyDescent="0.25">
      <c r="B466" s="353"/>
      <c r="C466" s="353"/>
      <c r="I466" s="354"/>
      <c r="J466" s="354"/>
      <c r="K466" s="13"/>
    </row>
    <row r="467" spans="2:11" x14ac:dyDescent="0.25">
      <c r="B467" s="353"/>
      <c r="C467" s="353"/>
      <c r="I467" s="354"/>
      <c r="J467" s="355"/>
      <c r="K467" s="13"/>
    </row>
    <row r="468" spans="2:11" x14ac:dyDescent="0.25">
      <c r="B468" s="353"/>
      <c r="C468" s="353"/>
      <c r="I468" s="354"/>
      <c r="J468" s="355"/>
      <c r="K468" s="13"/>
    </row>
    <row r="469" spans="2:11" x14ac:dyDescent="0.25">
      <c r="B469" s="353"/>
      <c r="C469" s="353"/>
      <c r="I469" s="354"/>
      <c r="J469" s="355"/>
      <c r="K469" s="13"/>
    </row>
    <row r="470" spans="2:11" x14ac:dyDescent="0.25">
      <c r="B470" s="353"/>
      <c r="C470" s="353"/>
      <c r="I470" s="354"/>
      <c r="J470" s="354"/>
      <c r="K470" s="13"/>
    </row>
    <row r="471" spans="2:11" x14ac:dyDescent="0.25">
      <c r="B471" s="353"/>
      <c r="C471" s="353"/>
      <c r="I471" s="354"/>
      <c r="J471" s="354"/>
      <c r="K471" s="13"/>
    </row>
    <row r="472" spans="2:11" x14ac:dyDescent="0.25">
      <c r="B472" s="353"/>
      <c r="C472" s="353"/>
      <c r="I472" s="354"/>
      <c r="J472" s="354"/>
      <c r="K472" s="13"/>
    </row>
    <row r="473" spans="2:11" x14ac:dyDescent="0.25">
      <c r="B473" s="353"/>
      <c r="C473" s="353"/>
      <c r="I473" s="354"/>
      <c r="J473" s="355"/>
      <c r="K473" s="13"/>
    </row>
    <row r="474" spans="2:11" x14ac:dyDescent="0.25">
      <c r="B474" s="353"/>
      <c r="C474" s="353"/>
      <c r="I474" s="354"/>
      <c r="J474" s="354"/>
      <c r="K474" s="13"/>
    </row>
    <row r="475" spans="2:11" x14ac:dyDescent="0.25">
      <c r="B475" s="353"/>
      <c r="C475" s="353"/>
      <c r="I475" s="354"/>
      <c r="J475" s="355"/>
      <c r="K475" s="13"/>
    </row>
    <row r="476" spans="2:11" x14ac:dyDescent="0.25">
      <c r="B476" s="353"/>
      <c r="C476" s="353"/>
      <c r="I476" s="354"/>
      <c r="J476" s="355"/>
      <c r="K476" s="13"/>
    </row>
    <row r="477" spans="2:11" x14ac:dyDescent="0.25">
      <c r="B477" s="353"/>
      <c r="C477" s="353"/>
      <c r="I477" s="354"/>
      <c r="J477" s="355"/>
      <c r="K477" s="13"/>
    </row>
    <row r="478" spans="2:11" x14ac:dyDescent="0.25">
      <c r="B478" s="353"/>
      <c r="C478" s="353"/>
      <c r="I478" s="354"/>
      <c r="J478" s="355"/>
      <c r="K478" s="13"/>
    </row>
    <row r="479" spans="2:11" x14ac:dyDescent="0.25">
      <c r="B479" s="353"/>
      <c r="C479" s="353"/>
      <c r="I479" s="354"/>
      <c r="J479" s="354"/>
      <c r="K479" s="13"/>
    </row>
    <row r="480" spans="2:11" x14ac:dyDescent="0.25">
      <c r="B480" s="353"/>
      <c r="C480" s="353"/>
      <c r="I480" s="354"/>
      <c r="J480" s="354"/>
      <c r="K480" s="13"/>
    </row>
    <row r="481" spans="2:11" x14ac:dyDescent="0.25">
      <c r="B481" s="353"/>
      <c r="C481" s="353"/>
      <c r="I481" s="354"/>
      <c r="J481" s="354"/>
      <c r="K481" s="13"/>
    </row>
    <row r="482" spans="2:11" x14ac:dyDescent="0.25">
      <c r="B482" s="353"/>
      <c r="C482" s="353"/>
      <c r="I482" s="354"/>
      <c r="J482" s="354"/>
      <c r="K482" s="13"/>
    </row>
    <row r="483" spans="2:11" x14ac:dyDescent="0.25">
      <c r="B483" s="353"/>
      <c r="C483" s="353"/>
      <c r="I483" s="354"/>
      <c r="J483" s="355"/>
      <c r="K483" s="13"/>
    </row>
    <row r="484" spans="2:11" x14ac:dyDescent="0.25">
      <c r="B484" s="353"/>
      <c r="C484" s="353"/>
      <c r="I484" s="354"/>
      <c r="J484" s="355"/>
      <c r="K484" s="13"/>
    </row>
    <row r="485" spans="2:11" x14ac:dyDescent="0.25">
      <c r="B485" s="353"/>
      <c r="C485" s="353"/>
      <c r="I485" s="354"/>
      <c r="J485" s="355"/>
      <c r="K485" s="13"/>
    </row>
    <row r="486" spans="2:11" x14ac:dyDescent="0.25">
      <c r="B486" s="353"/>
      <c r="C486" s="353"/>
      <c r="I486" s="354"/>
      <c r="J486" s="355"/>
      <c r="K486" s="13"/>
    </row>
    <row r="487" spans="2:11" x14ac:dyDescent="0.25">
      <c r="B487" s="353"/>
      <c r="C487" s="353"/>
      <c r="I487" s="354"/>
      <c r="J487" s="354"/>
      <c r="K487" s="13"/>
    </row>
    <row r="488" spans="2:11" x14ac:dyDescent="0.25">
      <c r="B488" s="353"/>
      <c r="C488" s="353"/>
      <c r="I488" s="354"/>
      <c r="J488" s="354"/>
      <c r="K488" s="13"/>
    </row>
    <row r="489" spans="2:11" x14ac:dyDescent="0.25">
      <c r="B489" s="353"/>
      <c r="C489" s="353"/>
      <c r="I489" s="354"/>
      <c r="J489" s="354"/>
      <c r="K489" s="13"/>
    </row>
    <row r="490" spans="2:11" x14ac:dyDescent="0.25">
      <c r="B490" s="353"/>
      <c r="C490" s="353"/>
      <c r="I490" s="354"/>
      <c r="J490" s="355"/>
      <c r="K490" s="13"/>
    </row>
    <row r="491" spans="2:11" x14ac:dyDescent="0.25">
      <c r="B491" s="353"/>
      <c r="C491" s="353"/>
      <c r="I491" s="354"/>
      <c r="J491" s="354"/>
      <c r="K491" s="13"/>
    </row>
    <row r="492" spans="2:11" x14ac:dyDescent="0.25">
      <c r="B492" s="353"/>
      <c r="C492" s="353"/>
      <c r="I492" s="354"/>
      <c r="J492" s="354"/>
      <c r="K492" s="13"/>
    </row>
    <row r="493" spans="2:11" x14ac:dyDescent="0.25">
      <c r="B493" s="353"/>
      <c r="C493" s="353"/>
      <c r="I493" s="354"/>
      <c r="J493" s="355"/>
      <c r="K493" s="13"/>
    </row>
    <row r="494" spans="2:11" x14ac:dyDescent="0.25">
      <c r="B494" s="353"/>
      <c r="C494" s="353"/>
      <c r="I494" s="354"/>
      <c r="J494" s="355"/>
      <c r="K494" s="13"/>
    </row>
    <row r="495" spans="2:11" x14ac:dyDescent="0.25">
      <c r="B495" s="353"/>
      <c r="C495" s="353"/>
      <c r="I495" s="354"/>
      <c r="J495" s="355"/>
      <c r="K495" s="13"/>
    </row>
    <row r="496" spans="2:11" x14ac:dyDescent="0.25">
      <c r="B496" s="353"/>
      <c r="C496" s="353"/>
      <c r="I496" s="354"/>
      <c r="J496" s="355"/>
      <c r="K496" s="13"/>
    </row>
    <row r="497" spans="2:11" x14ac:dyDescent="0.25">
      <c r="B497" s="353"/>
      <c r="C497" s="353"/>
      <c r="I497" s="354"/>
      <c r="J497" s="355"/>
      <c r="K497" s="13"/>
    </row>
    <row r="498" spans="2:11" x14ac:dyDescent="0.25">
      <c r="B498" s="353"/>
      <c r="C498" s="353"/>
      <c r="I498" s="354"/>
      <c r="J498" s="355"/>
      <c r="K498" s="13"/>
    </row>
    <row r="499" spans="2:11" x14ac:dyDescent="0.25">
      <c r="B499" s="353"/>
      <c r="C499" s="353"/>
      <c r="I499" s="354"/>
      <c r="J499" s="355"/>
      <c r="K499" s="13"/>
    </row>
    <row r="500" spans="2:11" x14ac:dyDescent="0.25">
      <c r="B500" s="353"/>
      <c r="C500" s="353"/>
      <c r="I500" s="354"/>
      <c r="J500" s="354"/>
      <c r="K500" s="13"/>
    </row>
    <row r="501" spans="2:11" x14ac:dyDescent="0.25">
      <c r="B501" s="353"/>
      <c r="C501" s="353"/>
      <c r="I501" s="354"/>
      <c r="J501" s="355"/>
      <c r="K501" s="13"/>
    </row>
    <row r="502" spans="2:11" x14ac:dyDescent="0.25">
      <c r="B502" s="353"/>
      <c r="C502" s="353"/>
      <c r="I502" s="354"/>
      <c r="J502" s="354"/>
      <c r="K502" s="13"/>
    </row>
    <row r="503" spans="2:11" x14ac:dyDescent="0.25">
      <c r="B503" s="353"/>
      <c r="C503" s="353"/>
      <c r="I503" s="354"/>
      <c r="J503" s="355"/>
      <c r="K503" s="13"/>
    </row>
    <row r="504" spans="2:11" x14ac:dyDescent="0.25">
      <c r="B504" s="353"/>
      <c r="C504" s="353"/>
      <c r="I504" s="354"/>
      <c r="J504" s="354"/>
      <c r="K504" s="13"/>
    </row>
    <row r="505" spans="2:11" x14ac:dyDescent="0.25">
      <c r="B505" s="353"/>
      <c r="C505" s="353"/>
      <c r="I505" s="354"/>
      <c r="J505" s="355"/>
      <c r="K505" s="13"/>
    </row>
    <row r="506" spans="2:11" x14ac:dyDescent="0.25">
      <c r="B506" s="353"/>
      <c r="C506" s="353"/>
      <c r="I506" s="354"/>
      <c r="J506" s="355"/>
      <c r="K506" s="13"/>
    </row>
    <row r="507" spans="2:11" x14ac:dyDescent="0.25">
      <c r="B507" s="353"/>
      <c r="C507" s="353"/>
      <c r="I507" s="354"/>
      <c r="J507" s="354"/>
      <c r="K507" s="13"/>
    </row>
    <row r="508" spans="2:11" x14ac:dyDescent="0.25">
      <c r="B508" s="353"/>
      <c r="C508" s="353"/>
      <c r="I508" s="354"/>
      <c r="J508" s="355"/>
      <c r="K508" s="13"/>
    </row>
    <row r="509" spans="2:11" x14ac:dyDescent="0.25">
      <c r="B509" s="353"/>
      <c r="C509" s="353"/>
      <c r="I509" s="354"/>
      <c r="J509" s="354"/>
      <c r="K509" s="13"/>
    </row>
    <row r="510" spans="2:11" x14ac:dyDescent="0.25">
      <c r="B510" s="353"/>
      <c r="C510" s="353"/>
      <c r="I510" s="354"/>
      <c r="J510" s="355"/>
      <c r="K510" s="13"/>
    </row>
    <row r="511" spans="2:11" x14ac:dyDescent="0.25">
      <c r="B511" s="353"/>
      <c r="C511" s="353"/>
      <c r="I511" s="354"/>
      <c r="J511" s="355"/>
      <c r="K511" s="13"/>
    </row>
    <row r="512" spans="2:11" x14ac:dyDescent="0.25">
      <c r="B512" s="353"/>
      <c r="C512" s="353"/>
      <c r="I512" s="354"/>
      <c r="J512" s="354"/>
      <c r="K512" s="13"/>
    </row>
    <row r="513" spans="2:11" x14ac:dyDescent="0.25">
      <c r="B513" s="353"/>
      <c r="C513" s="353"/>
      <c r="I513" s="354"/>
      <c r="J513" s="354"/>
      <c r="K513" s="13"/>
    </row>
    <row r="514" spans="2:11" x14ac:dyDescent="0.25">
      <c r="B514" s="353"/>
      <c r="C514" s="353"/>
      <c r="I514" s="354"/>
      <c r="J514" s="354"/>
      <c r="K514" s="13"/>
    </row>
    <row r="515" spans="2:11" x14ac:dyDescent="0.25">
      <c r="B515" s="353"/>
      <c r="C515" s="353"/>
      <c r="I515" s="354"/>
      <c r="J515" s="354"/>
      <c r="K515" s="13"/>
    </row>
    <row r="516" spans="2:11" x14ac:dyDescent="0.25">
      <c r="B516" s="353"/>
      <c r="C516" s="353"/>
      <c r="I516" s="354"/>
      <c r="J516" s="354"/>
      <c r="K516" s="13"/>
    </row>
    <row r="517" spans="2:11" x14ac:dyDescent="0.25">
      <c r="B517" s="353"/>
      <c r="C517" s="353"/>
      <c r="I517" s="354"/>
      <c r="J517" s="354"/>
      <c r="K517" s="13"/>
    </row>
    <row r="518" spans="2:11" x14ac:dyDescent="0.25">
      <c r="B518" s="353"/>
      <c r="C518" s="353"/>
      <c r="I518" s="354"/>
      <c r="J518" s="355"/>
      <c r="K518" s="13"/>
    </row>
    <row r="519" spans="2:11" x14ac:dyDescent="0.25">
      <c r="B519" s="353"/>
      <c r="C519" s="353"/>
      <c r="I519" s="354"/>
      <c r="J519" s="355"/>
      <c r="K519" s="13"/>
    </row>
    <row r="520" spans="2:11" x14ac:dyDescent="0.25">
      <c r="B520" s="353"/>
      <c r="C520" s="353"/>
      <c r="I520" s="354"/>
      <c r="J520" s="354"/>
      <c r="K520" s="13"/>
    </row>
    <row r="522" spans="2:11" x14ac:dyDescent="0.25">
      <c r="K522" s="235"/>
    </row>
    <row r="524" spans="2:11" ht="15" x14ac:dyDescent="0.25">
      <c r="F524" s="249"/>
    </row>
    <row r="525" spans="2:11" x14ac:dyDescent="0.25">
      <c r="K525" s="235"/>
    </row>
  </sheetData>
  <mergeCells count="1">
    <mergeCell ref="A1:K1"/>
  </mergeCells>
  <phoneticPr fontId="6" type="noConversion"/>
  <hyperlinks>
    <hyperlink ref="G276" r:id="rId1" display="https://casadosdados.com.br/solucao/cnpj/wms-supermercados-do-brasil-ltda-93209765053075" xr:uid="{9F769613-0878-4905-9D0F-CE7D833BB3BC}"/>
  </hyperlinks>
  <pageMargins left="0.511811024" right="0.511811024" top="0.78740157499999996" bottom="0.78740157499999996" header="0.31496062000000002" footer="0.31496062000000002"/>
  <pageSetup paperSize="9" orientation="landscape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859BE-F872-4FBB-8976-3528D6B3E645}">
  <dimension ref="A1:D17"/>
  <sheetViews>
    <sheetView zoomScale="186" zoomScaleNormal="186" workbookViewId="0">
      <selection activeCell="D6" sqref="D6"/>
    </sheetView>
  </sheetViews>
  <sheetFormatPr defaultColWidth="8.875" defaultRowHeight="13.5" x14ac:dyDescent="0.25"/>
  <cols>
    <col min="1" max="1" width="8.875" style="32"/>
    <col min="2" max="2" width="11.875" style="32" bestFit="1" customWidth="1"/>
    <col min="3" max="3" width="10.875" style="32" bestFit="1" customWidth="1"/>
    <col min="4" max="4" width="10.375" style="32" bestFit="1" customWidth="1"/>
    <col min="5" max="16384" width="8.875" style="32"/>
  </cols>
  <sheetData>
    <row r="1" spans="1:4" x14ac:dyDescent="0.25">
      <c r="A1" s="370" t="s">
        <v>149</v>
      </c>
      <c r="B1" s="356"/>
      <c r="C1" s="356"/>
      <c r="D1" s="356"/>
    </row>
    <row r="2" spans="1:4" ht="40.5" x14ac:dyDescent="0.25">
      <c r="A2" s="77" t="s">
        <v>132</v>
      </c>
      <c r="B2" s="62" t="s">
        <v>150</v>
      </c>
      <c r="C2" s="62" t="s">
        <v>151</v>
      </c>
      <c r="D2" s="62" t="s">
        <v>514</v>
      </c>
    </row>
    <row r="3" spans="1:4" x14ac:dyDescent="0.25">
      <c r="A3" s="104" t="s">
        <v>531</v>
      </c>
      <c r="B3" s="38"/>
      <c r="C3" s="38"/>
      <c r="D3" s="37">
        <v>27223.48</v>
      </c>
    </row>
    <row r="4" spans="1:4" x14ac:dyDescent="0.25">
      <c r="A4" s="11">
        <v>1</v>
      </c>
      <c r="B4" s="94">
        <v>42501</v>
      </c>
      <c r="C4" s="146">
        <v>45407</v>
      </c>
      <c r="D4" s="144">
        <v>2388.52</v>
      </c>
    </row>
    <row r="5" spans="1:4" x14ac:dyDescent="0.25">
      <c r="A5" s="34">
        <v>2</v>
      </c>
      <c r="B5" s="94">
        <v>73001</v>
      </c>
      <c r="C5" s="146">
        <v>45503</v>
      </c>
      <c r="D5" s="145">
        <v>1896.04</v>
      </c>
    </row>
    <row r="6" spans="1:4" x14ac:dyDescent="0.25">
      <c r="A6" s="34">
        <v>3</v>
      </c>
      <c r="B6" s="94">
        <v>73002</v>
      </c>
      <c r="C6" s="146">
        <v>45503</v>
      </c>
      <c r="D6" s="145">
        <v>3448.79</v>
      </c>
    </row>
    <row r="7" spans="1:4" x14ac:dyDescent="0.25">
      <c r="A7" s="34">
        <v>4</v>
      </c>
      <c r="B7" s="94">
        <v>73003</v>
      </c>
      <c r="C7" s="146">
        <v>45503</v>
      </c>
      <c r="D7" s="145">
        <v>3316.03</v>
      </c>
    </row>
    <row r="8" spans="1:4" x14ac:dyDescent="0.25">
      <c r="A8" s="34">
        <v>5</v>
      </c>
      <c r="B8" s="147">
        <v>82201</v>
      </c>
      <c r="C8" s="146">
        <v>45526</v>
      </c>
      <c r="D8" s="145">
        <v>3473.85</v>
      </c>
    </row>
    <row r="9" spans="1:4" x14ac:dyDescent="0.25">
      <c r="A9" s="34">
        <v>6</v>
      </c>
      <c r="B9" s="148">
        <v>91301</v>
      </c>
      <c r="C9" s="149">
        <v>45548</v>
      </c>
      <c r="D9" s="145">
        <v>1098.43</v>
      </c>
    </row>
    <row r="10" spans="1:4" x14ac:dyDescent="0.25">
      <c r="A10" s="34">
        <v>7</v>
      </c>
      <c r="B10" s="94">
        <v>111801</v>
      </c>
      <c r="C10" s="146">
        <v>45615</v>
      </c>
      <c r="D10" s="145">
        <v>3729.56</v>
      </c>
    </row>
    <row r="11" spans="1:4" x14ac:dyDescent="0.25">
      <c r="A11" s="34">
        <v>8</v>
      </c>
      <c r="B11" s="94">
        <v>111802</v>
      </c>
      <c r="C11" s="146">
        <v>45615</v>
      </c>
      <c r="D11" s="145">
        <v>1868.13</v>
      </c>
    </row>
    <row r="12" spans="1:4" x14ac:dyDescent="0.25">
      <c r="A12" s="34">
        <v>9</v>
      </c>
      <c r="B12" s="94">
        <v>121101</v>
      </c>
      <c r="C12" s="146">
        <v>45637</v>
      </c>
      <c r="D12" s="145">
        <v>305.54000000000002</v>
      </c>
    </row>
    <row r="13" spans="1:4" x14ac:dyDescent="0.25">
      <c r="A13" s="35">
        <v>10</v>
      </c>
      <c r="B13" s="150">
        <v>11601</v>
      </c>
      <c r="C13" s="149">
        <v>45673</v>
      </c>
      <c r="D13" s="145">
        <v>1399.77</v>
      </c>
    </row>
    <row r="14" spans="1:4" x14ac:dyDescent="0.25">
      <c r="A14" s="63">
        <v>11</v>
      </c>
      <c r="B14" s="254">
        <v>21401</v>
      </c>
      <c r="C14" s="253">
        <v>45702</v>
      </c>
      <c r="D14" s="73">
        <v>796.75</v>
      </c>
    </row>
    <row r="15" spans="1:4" x14ac:dyDescent="0.25">
      <c r="A15" s="151" t="s">
        <v>515</v>
      </c>
      <c r="B15" s="71"/>
      <c r="C15" s="72"/>
      <c r="D15" s="74">
        <f>SUM(D4:D14)</f>
        <v>23721.410000000003</v>
      </c>
    </row>
    <row r="16" spans="1:4" x14ac:dyDescent="0.25">
      <c r="A16" s="151" t="s">
        <v>516</v>
      </c>
      <c r="B16" s="71"/>
      <c r="C16" s="72"/>
      <c r="D16" s="64">
        <f>D15+D3</f>
        <v>50944.89</v>
      </c>
    </row>
    <row r="17" spans="4:4" x14ac:dyDescent="0.25">
      <c r="D17" s="76"/>
    </row>
  </sheetData>
  <mergeCells count="1">
    <mergeCell ref="A1:D1"/>
  </mergeCells>
  <phoneticPr fontId="4" type="noConversion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81"/>
  <sheetViews>
    <sheetView topLeftCell="A14" zoomScale="178" zoomScaleNormal="178" workbookViewId="0">
      <selection activeCell="A26" sqref="A26"/>
    </sheetView>
  </sheetViews>
  <sheetFormatPr defaultColWidth="12.625" defaultRowHeight="13.5" x14ac:dyDescent="0.25"/>
  <cols>
    <col min="1" max="1" width="18.125" style="32" bestFit="1" customWidth="1"/>
    <col min="2" max="2" width="15" style="32" customWidth="1"/>
    <col min="3" max="4" width="14.125" style="32" customWidth="1"/>
    <col min="5" max="5" width="7.75" style="32" customWidth="1"/>
    <col min="6" max="6" width="7.375" style="32" customWidth="1"/>
    <col min="7" max="7" width="7.875" style="32" bestFit="1" customWidth="1"/>
    <col min="8" max="8" width="9" style="32" customWidth="1"/>
    <col min="9" max="25" width="8.625" style="32" customWidth="1"/>
    <col min="26" max="16384" width="12.625" style="32"/>
  </cols>
  <sheetData>
    <row r="1" spans="1:25" ht="14.25" customHeight="1" x14ac:dyDescent="0.25">
      <c r="A1" s="371" t="s">
        <v>140</v>
      </c>
      <c r="B1" s="372"/>
      <c r="C1" s="372"/>
      <c r="D1" s="372"/>
      <c r="E1" s="372"/>
      <c r="F1" s="372"/>
      <c r="G1" s="372"/>
      <c r="H1" s="102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25" ht="14.25" customHeight="1" x14ac:dyDescent="0.25">
      <c r="A2" s="104"/>
      <c r="B2" s="104"/>
      <c r="C2" s="71"/>
      <c r="D2" s="71"/>
      <c r="E2" s="71"/>
      <c r="F2" s="71"/>
      <c r="G2" s="71"/>
      <c r="H2" s="102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14.25" customHeight="1" x14ac:dyDescent="0.25">
      <c r="A3" s="105" t="s">
        <v>141</v>
      </c>
      <c r="B3" s="373"/>
      <c r="C3" s="372"/>
      <c r="D3" s="372"/>
      <c r="E3" s="372"/>
      <c r="F3" s="372"/>
      <c r="G3" s="372"/>
      <c r="H3" s="102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25">
      <c r="A4" s="107" t="s">
        <v>203</v>
      </c>
      <c r="B4" s="373"/>
      <c r="C4" s="374"/>
      <c r="D4" s="374"/>
      <c r="E4" s="374"/>
      <c r="F4" s="374"/>
      <c r="G4" s="374"/>
      <c r="H4" s="102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</row>
    <row r="5" spans="1:25" ht="15.75" customHeight="1" x14ac:dyDescent="0.25">
      <c r="A5" s="107" t="s">
        <v>204</v>
      </c>
      <c r="B5" s="106"/>
      <c r="C5" s="11"/>
      <c r="D5" s="11"/>
      <c r="E5" s="71"/>
      <c r="F5" s="71"/>
      <c r="G5" s="71"/>
      <c r="H5" s="102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</row>
    <row r="6" spans="1:25" ht="15.75" customHeight="1" x14ac:dyDescent="0.25">
      <c r="A6" s="107" t="s">
        <v>406</v>
      </c>
      <c r="B6" s="108"/>
      <c r="C6" s="108"/>
      <c r="D6" s="108"/>
      <c r="E6" s="71"/>
      <c r="F6" s="71"/>
      <c r="G6" s="71"/>
      <c r="H6" s="102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</row>
    <row r="7" spans="1:25" ht="14.25" customHeight="1" x14ac:dyDescent="0.25">
      <c r="A7" s="109" t="s">
        <v>142</v>
      </c>
      <c r="B7" s="109"/>
      <c r="C7" s="375" t="s">
        <v>419</v>
      </c>
      <c r="D7" s="375"/>
      <c r="E7" s="372"/>
      <c r="F7" s="372"/>
      <c r="G7" s="262"/>
      <c r="H7" s="102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</row>
    <row r="8" spans="1:25" s="113" customFormat="1" ht="40.5" x14ac:dyDescent="0.25">
      <c r="A8" s="110" t="s">
        <v>143</v>
      </c>
      <c r="B8" s="110" t="s">
        <v>144</v>
      </c>
      <c r="C8" s="110" t="s">
        <v>145</v>
      </c>
      <c r="D8" s="165" t="s">
        <v>15</v>
      </c>
      <c r="E8" s="110" t="s">
        <v>146</v>
      </c>
      <c r="F8" s="110" t="s">
        <v>147</v>
      </c>
      <c r="G8" s="110" t="s">
        <v>521</v>
      </c>
      <c r="H8" s="111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1:25" s="113" customFormat="1" x14ac:dyDescent="0.25">
      <c r="A9" s="321">
        <v>45291</v>
      </c>
      <c r="B9" s="334">
        <v>194000</v>
      </c>
      <c r="C9" s="324">
        <v>62500</v>
      </c>
      <c r="D9" s="335">
        <f>B9-C9</f>
        <v>131500</v>
      </c>
      <c r="E9" s="319"/>
      <c r="F9" s="117"/>
      <c r="G9" s="273"/>
      <c r="H9" s="111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pans="1:25" s="113" customFormat="1" x14ac:dyDescent="0.25">
      <c r="A10" s="281" t="s">
        <v>407</v>
      </c>
      <c r="B10" s="333">
        <v>0</v>
      </c>
      <c r="C10" s="325">
        <v>0</v>
      </c>
      <c r="D10" s="333">
        <f>D9+B10-C10</f>
        <v>131500</v>
      </c>
      <c r="E10" s="320"/>
      <c r="F10" s="264"/>
      <c r="G10" s="151"/>
      <c r="H10" s="111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</row>
    <row r="11" spans="1:25" ht="14.25" customHeight="1" x14ac:dyDescent="0.25">
      <c r="A11" s="322" t="s">
        <v>408</v>
      </c>
      <c r="B11" s="332">
        <v>46500</v>
      </c>
      <c r="C11" s="326">
        <v>8000</v>
      </c>
      <c r="D11" s="333">
        <f t="shared" ref="D11:D23" si="0">D10+B11-C11</f>
        <v>170000</v>
      </c>
      <c r="E11" s="115"/>
      <c r="F11" s="115"/>
      <c r="G11" s="162">
        <v>420.32</v>
      </c>
      <c r="H11" s="102"/>
      <c r="I11" s="261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</row>
    <row r="12" spans="1:25" ht="14.25" customHeight="1" x14ac:dyDescent="0.25">
      <c r="A12" s="114" t="s">
        <v>409</v>
      </c>
      <c r="B12" s="333">
        <v>0</v>
      </c>
      <c r="C12" s="327">
        <v>0</v>
      </c>
      <c r="D12" s="333">
        <f t="shared" si="0"/>
        <v>170000</v>
      </c>
      <c r="E12" s="115"/>
      <c r="F12" s="115"/>
      <c r="G12" s="162">
        <f t="shared" ref="G12:G13" si="1">E12-F12</f>
        <v>0</v>
      </c>
      <c r="H12" s="102"/>
      <c r="I12" s="261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</row>
    <row r="13" spans="1:25" ht="14.25" customHeight="1" x14ac:dyDescent="0.25">
      <c r="A13" s="114" t="s">
        <v>410</v>
      </c>
      <c r="B13" s="333">
        <v>0</v>
      </c>
      <c r="C13" s="327">
        <v>0</v>
      </c>
      <c r="D13" s="333">
        <f t="shared" si="0"/>
        <v>170000</v>
      </c>
      <c r="E13" s="115"/>
      <c r="F13" s="115"/>
      <c r="G13" s="162">
        <f t="shared" si="1"/>
        <v>0</v>
      </c>
      <c r="H13" s="102"/>
      <c r="I13" s="261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</row>
    <row r="14" spans="1:25" ht="14.25" customHeight="1" x14ac:dyDescent="0.25">
      <c r="A14" s="114" t="s">
        <v>411</v>
      </c>
      <c r="B14" s="333">
        <v>0</v>
      </c>
      <c r="C14" s="326">
        <v>18500</v>
      </c>
      <c r="D14" s="333">
        <f t="shared" si="0"/>
        <v>151500</v>
      </c>
      <c r="E14" s="115"/>
      <c r="F14" s="115"/>
      <c r="G14" s="336">
        <v>1369.06</v>
      </c>
      <c r="H14" s="102"/>
      <c r="I14" s="261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</row>
    <row r="15" spans="1:25" ht="14.25" customHeight="1" x14ac:dyDescent="0.25">
      <c r="A15" s="114" t="s">
        <v>412</v>
      </c>
      <c r="B15" s="333">
        <v>0</v>
      </c>
      <c r="C15" s="326">
        <v>20500</v>
      </c>
      <c r="D15" s="333">
        <f t="shared" si="0"/>
        <v>131000</v>
      </c>
      <c r="E15" s="115"/>
      <c r="F15" s="115"/>
      <c r="G15" s="336">
        <v>1618.22</v>
      </c>
      <c r="H15" s="102"/>
      <c r="I15" s="261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</row>
    <row r="16" spans="1:25" ht="14.25" customHeight="1" x14ac:dyDescent="0.25">
      <c r="A16" s="114" t="s">
        <v>413</v>
      </c>
      <c r="B16" s="326">
        <f>18000+8000</f>
        <v>26000</v>
      </c>
      <c r="C16" s="326">
        <f>13500+17000+4500+1500+11000+8000+8500</f>
        <v>64000</v>
      </c>
      <c r="D16" s="333">
        <f t="shared" si="0"/>
        <v>93000</v>
      </c>
      <c r="E16" s="115"/>
      <c r="F16" s="115"/>
      <c r="G16" s="336">
        <v>4779.8599999999997</v>
      </c>
      <c r="H16" s="102"/>
      <c r="I16" s="261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</row>
    <row r="17" spans="1:25" ht="14.25" customHeight="1" x14ac:dyDescent="0.25">
      <c r="A17" s="114" t="s">
        <v>414</v>
      </c>
      <c r="B17" s="333">
        <v>0</v>
      </c>
      <c r="C17" s="326">
        <v>8000</v>
      </c>
      <c r="D17" s="333">
        <f t="shared" si="0"/>
        <v>85000</v>
      </c>
      <c r="E17" s="115"/>
      <c r="F17" s="115"/>
      <c r="G17" s="336">
        <v>1553.14</v>
      </c>
      <c r="H17" s="102"/>
      <c r="I17" s="261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</row>
    <row r="18" spans="1:25" ht="14.25" customHeight="1" x14ac:dyDescent="0.25">
      <c r="A18" s="114" t="s">
        <v>415</v>
      </c>
      <c r="B18" s="326">
        <v>10000</v>
      </c>
      <c r="C18" s="326">
        <f>7500+5000+16500+5000+1500+2000+2000+1000+2000+1000</f>
        <v>43500</v>
      </c>
      <c r="D18" s="333">
        <f t="shared" si="0"/>
        <v>51500</v>
      </c>
      <c r="E18" s="115"/>
      <c r="F18" s="115"/>
      <c r="G18" s="336">
        <f>1253.95+1383.44</f>
        <v>2637.3900000000003</v>
      </c>
      <c r="H18" s="102"/>
      <c r="I18" s="261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</row>
    <row r="19" spans="1:25" ht="14.25" customHeight="1" x14ac:dyDescent="0.25">
      <c r="A19" s="114" t="s">
        <v>416</v>
      </c>
      <c r="B19" s="333">
        <v>0</v>
      </c>
      <c r="C19" s="326">
        <v>12000</v>
      </c>
      <c r="D19" s="333">
        <f t="shared" si="0"/>
        <v>39500</v>
      </c>
      <c r="E19" s="115"/>
      <c r="F19" s="115"/>
      <c r="G19" s="336">
        <v>646.08000000000004</v>
      </c>
      <c r="H19" s="102"/>
      <c r="I19" s="261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</row>
    <row r="20" spans="1:25" ht="14.25" customHeight="1" x14ac:dyDescent="0.25">
      <c r="A20" s="114" t="s">
        <v>417</v>
      </c>
      <c r="B20" s="333">
        <v>0</v>
      </c>
      <c r="C20" s="326">
        <v>3500</v>
      </c>
      <c r="D20" s="333">
        <f t="shared" si="0"/>
        <v>36000</v>
      </c>
      <c r="E20" s="115"/>
      <c r="F20" s="115"/>
      <c r="G20" s="162">
        <v>206.49</v>
      </c>
      <c r="H20" s="102"/>
      <c r="I20" s="261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</row>
    <row r="21" spans="1:25" ht="14.25" customHeight="1" x14ac:dyDescent="0.25">
      <c r="A21" s="114" t="s">
        <v>418</v>
      </c>
      <c r="B21" s="333">
        <v>0</v>
      </c>
      <c r="C21" s="326">
        <f>500+7500+500+5500+3000</f>
        <v>17000</v>
      </c>
      <c r="D21" s="333">
        <f t="shared" si="0"/>
        <v>19000</v>
      </c>
      <c r="E21" s="115"/>
      <c r="F21" s="115"/>
      <c r="G21" s="336">
        <v>566.29</v>
      </c>
      <c r="H21" s="102"/>
      <c r="I21" s="261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</row>
    <row r="22" spans="1:25" ht="14.25" customHeight="1" x14ac:dyDescent="0.25">
      <c r="A22" s="256" t="s">
        <v>503</v>
      </c>
      <c r="B22" s="333">
        <v>0</v>
      </c>
      <c r="C22" s="328">
        <v>4500</v>
      </c>
      <c r="D22" s="333">
        <f t="shared" si="0"/>
        <v>14500</v>
      </c>
      <c r="E22" s="257"/>
      <c r="F22" s="257"/>
      <c r="G22" s="336">
        <v>189.39</v>
      </c>
      <c r="H22" s="102"/>
      <c r="I22" s="261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</row>
    <row r="23" spans="1:25" ht="14.25" customHeight="1" x14ac:dyDescent="0.25">
      <c r="A23" s="268" t="s">
        <v>504</v>
      </c>
      <c r="B23" s="333">
        <v>0</v>
      </c>
      <c r="C23" s="329">
        <v>14500</v>
      </c>
      <c r="D23" s="333">
        <f t="shared" si="0"/>
        <v>0</v>
      </c>
      <c r="E23" s="259"/>
      <c r="F23" s="258"/>
      <c r="G23" s="269">
        <f>221.12+115.29</f>
        <v>336.41</v>
      </c>
      <c r="H23" s="102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</row>
    <row r="24" spans="1:25" ht="14.25" customHeight="1" x14ac:dyDescent="0.25">
      <c r="A24" s="268" t="s">
        <v>505</v>
      </c>
      <c r="B24" s="333">
        <v>0</v>
      </c>
      <c r="C24" s="323">
        <v>0</v>
      </c>
      <c r="D24" s="330"/>
      <c r="E24" s="259"/>
      <c r="F24" s="258"/>
      <c r="G24" s="265"/>
      <c r="H24" s="102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</row>
    <row r="25" spans="1:25" ht="14.25" customHeight="1" x14ac:dyDescent="0.25">
      <c r="A25" s="338" t="s">
        <v>515</v>
      </c>
      <c r="B25" s="331">
        <f>SUM(B10:B23)</f>
        <v>82500</v>
      </c>
      <c r="C25" s="331">
        <f>SUM(C10:C24)</f>
        <v>214000</v>
      </c>
      <c r="D25" s="331"/>
      <c r="E25" s="267"/>
      <c r="F25" s="267"/>
      <c r="G25" s="337">
        <f>SUM(G11:G23)</f>
        <v>14322.649999999998</v>
      </c>
      <c r="H25" s="102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</row>
    <row r="26" spans="1:25" ht="14.25" customHeight="1" x14ac:dyDescent="0.25">
      <c r="A26" s="338" t="s">
        <v>403</v>
      </c>
      <c r="B26" s="331">
        <f>B9+B25</f>
        <v>276500</v>
      </c>
      <c r="C26" s="331">
        <f>C9+C25</f>
        <v>276500</v>
      </c>
      <c r="D26" s="331"/>
      <c r="E26" s="267"/>
      <c r="F26" s="267"/>
      <c r="G26" s="267"/>
      <c r="H26" s="102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</row>
    <row r="27" spans="1:25" ht="14.25" customHeight="1" x14ac:dyDescent="0.25">
      <c r="A27" s="116"/>
      <c r="B27" s="116"/>
      <c r="C27" s="116"/>
      <c r="D27" s="116"/>
      <c r="E27" s="116"/>
      <c r="F27" s="116"/>
      <c r="G27" s="116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</row>
    <row r="28" spans="1:25" ht="14.25" customHeight="1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</row>
    <row r="29" spans="1:25" ht="14.25" customHeight="1" x14ac:dyDescent="0.25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</row>
    <row r="30" spans="1:25" ht="14.25" customHeight="1" x14ac:dyDescent="0.25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</row>
    <row r="31" spans="1:25" ht="14.25" customHeight="1" x14ac:dyDescent="0.25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</row>
    <row r="32" spans="1:25" ht="14.25" customHeight="1" x14ac:dyDescent="0.25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</row>
    <row r="33" spans="1:25" ht="14.25" customHeight="1" x14ac:dyDescent="0.25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</row>
    <row r="34" spans="1:25" ht="14.25" customHeight="1" x14ac:dyDescent="0.25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</row>
    <row r="35" spans="1:25" ht="14.25" customHeight="1" x14ac:dyDescent="0.25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</row>
    <row r="36" spans="1:25" ht="14.25" customHeight="1" x14ac:dyDescent="0.25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</row>
    <row r="37" spans="1:25" ht="14.25" customHeight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</row>
    <row r="38" spans="1:25" ht="14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</row>
    <row r="39" spans="1:25" ht="14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</row>
    <row r="40" spans="1:25" ht="14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</row>
    <row r="41" spans="1:25" ht="14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</row>
    <row r="42" spans="1:25" ht="14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</row>
    <row r="43" spans="1:25" ht="14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</row>
    <row r="44" spans="1:25" ht="14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</row>
    <row r="45" spans="1:25" ht="14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</row>
    <row r="46" spans="1:25" ht="14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</row>
    <row r="47" spans="1:25" ht="14.2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</row>
    <row r="48" spans="1:25" ht="14.2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</row>
    <row r="49" spans="1:25" ht="14.25" customHeight="1" x14ac:dyDescent="0.25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</row>
    <row r="50" spans="1:25" ht="14.25" customHeight="1" x14ac:dyDescent="0.25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</row>
    <row r="51" spans="1:25" ht="14.25" customHeight="1" x14ac:dyDescent="0.25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</row>
    <row r="52" spans="1:25" ht="14.25" customHeight="1" x14ac:dyDescent="0.25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</row>
    <row r="53" spans="1:25" ht="14.25" customHeight="1" x14ac:dyDescent="0.25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</row>
    <row r="54" spans="1:25" ht="14.25" customHeight="1" x14ac:dyDescent="0.25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</row>
    <row r="55" spans="1:25" ht="14.25" customHeight="1" x14ac:dyDescent="0.25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</row>
    <row r="56" spans="1:25" ht="14.25" customHeight="1" x14ac:dyDescent="0.25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</row>
    <row r="57" spans="1:25" ht="14.25" customHeight="1" x14ac:dyDescent="0.25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</row>
    <row r="58" spans="1:25" ht="14.25" customHeight="1" x14ac:dyDescent="0.25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</row>
    <row r="59" spans="1:25" ht="14.25" customHeight="1" x14ac:dyDescent="0.25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</row>
    <row r="60" spans="1:25" ht="14.25" customHeight="1" x14ac:dyDescent="0.2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</row>
    <row r="61" spans="1:25" ht="14.25" customHeight="1" x14ac:dyDescent="0.25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</row>
    <row r="62" spans="1:25" ht="14.25" customHeight="1" x14ac:dyDescent="0.25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</row>
    <row r="63" spans="1:25" ht="14.25" customHeight="1" x14ac:dyDescent="0.25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</row>
    <row r="64" spans="1:25" ht="14.25" customHeight="1" x14ac:dyDescent="0.25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</row>
    <row r="65" spans="1:25" ht="14.25" customHeight="1" x14ac:dyDescent="0.25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</row>
    <row r="66" spans="1:25" ht="14.25" customHeight="1" x14ac:dyDescent="0.25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</row>
    <row r="67" spans="1:25" ht="14.25" customHeight="1" x14ac:dyDescent="0.25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</row>
    <row r="68" spans="1:25" ht="14.25" customHeight="1" x14ac:dyDescent="0.25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</row>
    <row r="69" spans="1:25" ht="14.25" customHeight="1" x14ac:dyDescent="0.25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</row>
    <row r="70" spans="1:25" ht="14.25" customHeight="1" x14ac:dyDescent="0.2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</row>
    <row r="71" spans="1:25" ht="14.25" customHeight="1" x14ac:dyDescent="0.25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</row>
    <row r="72" spans="1:25" ht="14.25" customHeight="1" x14ac:dyDescent="0.25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</row>
    <row r="73" spans="1:25" ht="14.25" customHeight="1" x14ac:dyDescent="0.25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</row>
    <row r="74" spans="1:25" ht="14.25" customHeight="1" x14ac:dyDescent="0.25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</row>
    <row r="75" spans="1:25" ht="14.25" customHeight="1" x14ac:dyDescent="0.25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</row>
    <row r="76" spans="1:25" ht="14.25" customHeight="1" x14ac:dyDescent="0.25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</row>
    <row r="77" spans="1:25" ht="14.25" customHeight="1" x14ac:dyDescent="0.25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</row>
    <row r="78" spans="1:25" ht="14.25" customHeight="1" x14ac:dyDescent="0.25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</row>
    <row r="79" spans="1:25" ht="14.25" customHeight="1" x14ac:dyDescent="0.25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</row>
    <row r="80" spans="1:25" ht="14.25" customHeight="1" x14ac:dyDescent="0.25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</row>
    <row r="81" spans="1:25" ht="14.25" customHeight="1" x14ac:dyDescent="0.25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</row>
    <row r="82" spans="1:25" ht="14.25" customHeight="1" x14ac:dyDescent="0.25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</row>
    <row r="83" spans="1:25" ht="14.25" customHeight="1" x14ac:dyDescent="0.25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</row>
    <row r="84" spans="1:25" ht="14.25" customHeight="1" x14ac:dyDescent="0.25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</row>
    <row r="85" spans="1:25" ht="14.25" customHeight="1" x14ac:dyDescent="0.25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</row>
    <row r="86" spans="1:25" ht="14.25" customHeight="1" x14ac:dyDescent="0.25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</row>
    <row r="87" spans="1:25" ht="14.25" customHeight="1" x14ac:dyDescent="0.25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</row>
    <row r="88" spans="1:25" ht="14.25" customHeight="1" x14ac:dyDescent="0.25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</row>
    <row r="89" spans="1:25" ht="14.25" customHeight="1" x14ac:dyDescent="0.25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</row>
    <row r="90" spans="1:25" ht="14.25" customHeight="1" x14ac:dyDescent="0.25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</row>
    <row r="91" spans="1:25" ht="14.25" customHeight="1" x14ac:dyDescent="0.25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</row>
    <row r="92" spans="1:25" ht="14.25" customHeight="1" x14ac:dyDescent="0.2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</row>
    <row r="93" spans="1:25" ht="14.25" customHeight="1" x14ac:dyDescent="0.25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</row>
    <row r="94" spans="1:25" ht="14.25" customHeight="1" x14ac:dyDescent="0.25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</row>
    <row r="95" spans="1:25" ht="14.25" customHeight="1" x14ac:dyDescent="0.25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</row>
    <row r="96" spans="1:25" ht="14.25" customHeight="1" x14ac:dyDescent="0.25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</row>
    <row r="97" spans="1:25" ht="14.25" customHeight="1" x14ac:dyDescent="0.25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</row>
    <row r="98" spans="1:25" ht="14.25" customHeight="1" x14ac:dyDescent="0.25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</row>
    <row r="99" spans="1:25" ht="14.25" customHeight="1" x14ac:dyDescent="0.25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</row>
    <row r="100" spans="1:25" ht="14.25" customHeight="1" x14ac:dyDescent="0.25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</row>
    <row r="101" spans="1:25" ht="14.25" customHeight="1" x14ac:dyDescent="0.25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</row>
    <row r="102" spans="1:25" ht="14.25" customHeight="1" x14ac:dyDescent="0.25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</row>
    <row r="103" spans="1:25" ht="14.25" customHeight="1" x14ac:dyDescent="0.25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</row>
    <row r="104" spans="1:25" ht="14.25" customHeight="1" x14ac:dyDescent="0.25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</row>
    <row r="105" spans="1:25" ht="14.25" customHeight="1" x14ac:dyDescent="0.25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</row>
    <row r="106" spans="1:25" ht="14.25" customHeight="1" x14ac:dyDescent="0.25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</row>
    <row r="107" spans="1:25" ht="14.25" customHeight="1" x14ac:dyDescent="0.25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</row>
    <row r="108" spans="1:25" ht="14.25" customHeight="1" x14ac:dyDescent="0.25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</row>
    <row r="109" spans="1:25" ht="14.25" customHeight="1" x14ac:dyDescent="0.25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</row>
    <row r="110" spans="1:25" ht="14.25" customHeight="1" x14ac:dyDescent="0.25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</row>
    <row r="111" spans="1:25" ht="14.25" customHeight="1" x14ac:dyDescent="0.25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</row>
    <row r="112" spans="1:25" ht="14.25" customHeight="1" x14ac:dyDescent="0.25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</row>
    <row r="113" spans="1:25" ht="14.25" customHeight="1" x14ac:dyDescent="0.25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</row>
    <row r="114" spans="1:25" ht="14.25" customHeight="1" x14ac:dyDescent="0.25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</row>
    <row r="115" spans="1:25" ht="14.25" customHeight="1" x14ac:dyDescent="0.25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</row>
    <row r="116" spans="1:25" ht="14.25" customHeight="1" x14ac:dyDescent="0.25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</row>
    <row r="117" spans="1:25" ht="14.25" customHeight="1" x14ac:dyDescent="0.25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</row>
    <row r="118" spans="1:25" ht="14.25" customHeight="1" x14ac:dyDescent="0.25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</row>
    <row r="119" spans="1:25" ht="14.25" customHeight="1" x14ac:dyDescent="0.25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</row>
    <row r="120" spans="1:25" ht="14.25" customHeight="1" x14ac:dyDescent="0.2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</row>
    <row r="121" spans="1:25" ht="14.25" customHeight="1" x14ac:dyDescent="0.25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</row>
    <row r="122" spans="1:25" ht="14.25" customHeight="1" x14ac:dyDescent="0.25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</row>
    <row r="123" spans="1:25" ht="14.25" customHeight="1" x14ac:dyDescent="0.25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</row>
    <row r="124" spans="1:25" ht="14.25" customHeight="1" x14ac:dyDescent="0.25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</row>
    <row r="125" spans="1:25" ht="14.25" customHeight="1" x14ac:dyDescent="0.25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</row>
    <row r="126" spans="1:25" ht="14.25" customHeight="1" x14ac:dyDescent="0.25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</row>
    <row r="127" spans="1:25" ht="14.25" customHeight="1" x14ac:dyDescent="0.25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</row>
    <row r="128" spans="1:25" ht="14.25" customHeight="1" x14ac:dyDescent="0.25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</row>
    <row r="129" spans="1:25" ht="14.25" customHeight="1" x14ac:dyDescent="0.25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</row>
    <row r="130" spans="1:25" ht="14.25" customHeight="1" x14ac:dyDescent="0.25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</row>
    <row r="131" spans="1:25" ht="14.25" customHeight="1" x14ac:dyDescent="0.25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</row>
    <row r="132" spans="1:25" ht="14.25" customHeight="1" x14ac:dyDescent="0.25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</row>
    <row r="133" spans="1:25" ht="14.25" customHeight="1" x14ac:dyDescent="0.25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</row>
    <row r="134" spans="1:25" ht="14.25" customHeight="1" x14ac:dyDescent="0.25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</row>
    <row r="135" spans="1:25" ht="14.25" customHeight="1" x14ac:dyDescent="0.25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</row>
    <row r="136" spans="1:25" ht="14.25" customHeight="1" x14ac:dyDescent="0.25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</row>
    <row r="137" spans="1:25" ht="14.25" customHeight="1" x14ac:dyDescent="0.25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</row>
    <row r="138" spans="1:25" ht="14.25" customHeight="1" x14ac:dyDescent="0.25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</row>
    <row r="139" spans="1:25" ht="14.25" customHeight="1" x14ac:dyDescent="0.25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</row>
    <row r="140" spans="1:25" ht="14.25" customHeight="1" x14ac:dyDescent="0.25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</row>
    <row r="141" spans="1:25" ht="14.25" customHeight="1" x14ac:dyDescent="0.25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</row>
    <row r="142" spans="1:25" ht="14.25" customHeight="1" x14ac:dyDescent="0.25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</row>
    <row r="143" spans="1:25" ht="14.25" customHeight="1" x14ac:dyDescent="0.25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</row>
    <row r="144" spans="1:25" ht="14.25" customHeight="1" x14ac:dyDescent="0.25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</row>
    <row r="145" spans="1:25" ht="14.25" customHeight="1" x14ac:dyDescent="0.2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</row>
    <row r="146" spans="1:25" ht="14.25" customHeight="1" x14ac:dyDescent="0.25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</row>
    <row r="147" spans="1:25" ht="14.25" customHeight="1" x14ac:dyDescent="0.25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</row>
    <row r="148" spans="1:25" ht="14.25" customHeight="1" x14ac:dyDescent="0.25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</row>
    <row r="149" spans="1:25" ht="14.25" customHeight="1" x14ac:dyDescent="0.25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</row>
    <row r="150" spans="1:25" ht="14.25" customHeight="1" x14ac:dyDescent="0.2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</row>
    <row r="151" spans="1:25" ht="14.25" customHeight="1" x14ac:dyDescent="0.25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</row>
    <row r="152" spans="1:25" ht="14.25" customHeight="1" x14ac:dyDescent="0.25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</row>
    <row r="153" spans="1:25" ht="14.25" customHeight="1" x14ac:dyDescent="0.25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</row>
    <row r="154" spans="1:25" ht="14.25" customHeight="1" x14ac:dyDescent="0.25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</row>
    <row r="155" spans="1:25" ht="14.25" customHeight="1" x14ac:dyDescent="0.25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</row>
    <row r="156" spans="1:25" ht="14.25" customHeight="1" x14ac:dyDescent="0.25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</row>
    <row r="157" spans="1:25" ht="14.25" customHeight="1" x14ac:dyDescent="0.25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</row>
    <row r="158" spans="1:25" ht="14.25" customHeight="1" x14ac:dyDescent="0.25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</row>
    <row r="159" spans="1:25" ht="14.25" customHeight="1" x14ac:dyDescent="0.25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</row>
    <row r="160" spans="1:25" ht="14.25" customHeight="1" x14ac:dyDescent="0.25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</row>
    <row r="161" spans="1:25" ht="14.25" customHeight="1" x14ac:dyDescent="0.25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</row>
    <row r="162" spans="1:25" ht="14.25" customHeight="1" x14ac:dyDescent="0.25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</row>
    <row r="163" spans="1:25" ht="14.25" customHeight="1" x14ac:dyDescent="0.25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</row>
    <row r="164" spans="1:25" ht="14.25" customHeight="1" x14ac:dyDescent="0.25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</row>
    <row r="165" spans="1:25" ht="14.25" customHeight="1" x14ac:dyDescent="0.25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</row>
    <row r="166" spans="1:25" ht="14.25" customHeight="1" x14ac:dyDescent="0.25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</row>
    <row r="167" spans="1:25" ht="14.25" customHeight="1" x14ac:dyDescent="0.25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</row>
    <row r="168" spans="1:25" ht="14.25" customHeight="1" x14ac:dyDescent="0.25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</row>
    <row r="169" spans="1:25" ht="14.25" customHeight="1" x14ac:dyDescent="0.25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</row>
    <row r="170" spans="1:25" ht="14.25" customHeight="1" x14ac:dyDescent="0.25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</row>
    <row r="171" spans="1:25" ht="14.25" customHeight="1" x14ac:dyDescent="0.25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</row>
    <row r="172" spans="1:25" ht="14.25" customHeight="1" x14ac:dyDescent="0.25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</row>
    <row r="173" spans="1:25" ht="14.25" customHeight="1" x14ac:dyDescent="0.25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</row>
    <row r="174" spans="1:25" ht="14.25" customHeight="1" x14ac:dyDescent="0.25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</row>
    <row r="175" spans="1:25" ht="14.25" customHeight="1" x14ac:dyDescent="0.25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</row>
    <row r="176" spans="1:25" ht="14.25" customHeight="1" x14ac:dyDescent="0.25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</row>
    <row r="177" spans="1:25" ht="14.25" customHeight="1" x14ac:dyDescent="0.25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</row>
    <row r="178" spans="1:25" ht="14.25" customHeight="1" x14ac:dyDescent="0.25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</row>
    <row r="179" spans="1:25" ht="14.25" customHeight="1" x14ac:dyDescent="0.25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</row>
    <row r="180" spans="1:25" ht="14.25" customHeight="1" x14ac:dyDescent="0.2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</row>
    <row r="181" spans="1:25" ht="14.25" customHeight="1" x14ac:dyDescent="0.25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</row>
    <row r="182" spans="1:25" ht="14.25" customHeight="1" x14ac:dyDescent="0.25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</row>
    <row r="183" spans="1:25" ht="14.25" customHeight="1" x14ac:dyDescent="0.25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</row>
    <row r="184" spans="1:25" ht="14.25" customHeight="1" x14ac:dyDescent="0.25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</row>
    <row r="185" spans="1:25" ht="14.25" customHeight="1" x14ac:dyDescent="0.25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</row>
    <row r="186" spans="1:25" ht="14.25" customHeight="1" x14ac:dyDescent="0.25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</row>
    <row r="187" spans="1:25" ht="14.25" customHeight="1" x14ac:dyDescent="0.25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</row>
    <row r="188" spans="1:25" ht="14.25" customHeight="1" x14ac:dyDescent="0.25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</row>
    <row r="189" spans="1:25" ht="14.25" customHeight="1" x14ac:dyDescent="0.25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</row>
    <row r="190" spans="1:25" ht="14.25" customHeight="1" x14ac:dyDescent="0.25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</row>
    <row r="191" spans="1:25" ht="14.25" customHeight="1" x14ac:dyDescent="0.25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</row>
    <row r="192" spans="1:25" ht="14.25" customHeight="1" x14ac:dyDescent="0.25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</row>
    <row r="193" spans="1:25" ht="14.25" customHeight="1" x14ac:dyDescent="0.25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</row>
    <row r="194" spans="1:25" ht="14.25" customHeight="1" x14ac:dyDescent="0.25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</row>
    <row r="195" spans="1:25" ht="14.25" customHeight="1" x14ac:dyDescent="0.2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</row>
    <row r="196" spans="1:25" ht="14.25" customHeight="1" x14ac:dyDescent="0.25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</row>
    <row r="197" spans="1:25" ht="14.25" customHeight="1" x14ac:dyDescent="0.25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</row>
    <row r="198" spans="1:25" ht="14.25" customHeight="1" x14ac:dyDescent="0.25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</row>
    <row r="199" spans="1:25" ht="14.25" customHeight="1" x14ac:dyDescent="0.25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</row>
    <row r="200" spans="1:25" ht="14.25" customHeight="1" x14ac:dyDescent="0.25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</row>
    <row r="201" spans="1:25" ht="14.25" customHeight="1" x14ac:dyDescent="0.25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</row>
    <row r="202" spans="1:25" ht="14.25" customHeight="1" x14ac:dyDescent="0.25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</row>
    <row r="203" spans="1:25" ht="14.25" customHeight="1" x14ac:dyDescent="0.25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</row>
    <row r="204" spans="1:25" ht="14.25" customHeight="1" x14ac:dyDescent="0.25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</row>
    <row r="205" spans="1:25" ht="14.25" customHeight="1" x14ac:dyDescent="0.2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</row>
    <row r="206" spans="1:25" ht="14.25" customHeight="1" x14ac:dyDescent="0.25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</row>
    <row r="207" spans="1:25" ht="14.25" customHeight="1" x14ac:dyDescent="0.25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</row>
    <row r="208" spans="1:25" ht="14.25" customHeight="1" x14ac:dyDescent="0.25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</row>
    <row r="209" spans="1:25" ht="14.25" customHeight="1" x14ac:dyDescent="0.25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</row>
    <row r="210" spans="1:25" ht="14.25" customHeight="1" x14ac:dyDescent="0.25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</row>
    <row r="211" spans="1:25" ht="14.25" customHeight="1" x14ac:dyDescent="0.2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</row>
    <row r="212" spans="1:25" ht="14.25" customHeight="1" x14ac:dyDescent="0.2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</row>
    <row r="213" spans="1:25" ht="14.25" customHeight="1" x14ac:dyDescent="0.2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</row>
    <row r="214" spans="1:25" ht="14.25" customHeight="1" x14ac:dyDescent="0.2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</row>
    <row r="215" spans="1:25" ht="14.25" customHeight="1" x14ac:dyDescent="0.2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</row>
    <row r="216" spans="1:25" ht="14.25" customHeight="1" x14ac:dyDescent="0.25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</row>
    <row r="217" spans="1:25" ht="14.25" customHeight="1" x14ac:dyDescent="0.25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</row>
    <row r="218" spans="1:25" ht="14.25" customHeight="1" x14ac:dyDescent="0.25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</row>
    <row r="219" spans="1:25" ht="14.25" customHeight="1" x14ac:dyDescent="0.25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</row>
    <row r="220" spans="1:25" ht="14.25" customHeight="1" x14ac:dyDescent="0.25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</row>
    <row r="221" spans="1:25" ht="14.25" customHeight="1" x14ac:dyDescent="0.25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</row>
    <row r="222" spans="1:25" ht="14.25" customHeight="1" x14ac:dyDescent="0.2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</row>
    <row r="223" spans="1:25" ht="14.25" customHeight="1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</row>
    <row r="224" spans="1:25" ht="14.25" customHeight="1" x14ac:dyDescent="0.2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</row>
    <row r="225" spans="1:25" ht="14.25" customHeight="1" x14ac:dyDescent="0.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</row>
    <row r="226" spans="1:25" ht="14.25" customHeight="1" x14ac:dyDescent="0.25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</row>
    <row r="227" spans="1:25" ht="14.25" customHeight="1" x14ac:dyDescent="0.2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</row>
    <row r="228" spans="1:25" ht="14.25" customHeight="1" x14ac:dyDescent="0.25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</row>
    <row r="229" spans="1:25" ht="14.25" customHeight="1" x14ac:dyDescent="0.25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</row>
    <row r="230" spans="1:25" ht="14.25" customHeight="1" x14ac:dyDescent="0.25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</row>
    <row r="231" spans="1:25" ht="14.25" customHeight="1" x14ac:dyDescent="0.25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</row>
    <row r="232" spans="1:25" ht="14.25" customHeight="1" x14ac:dyDescent="0.2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</row>
    <row r="233" spans="1:25" ht="14.25" customHeight="1" x14ac:dyDescent="0.25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</row>
    <row r="234" spans="1:25" ht="14.25" customHeight="1" x14ac:dyDescent="0.2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</row>
    <row r="235" spans="1:25" ht="14.25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</row>
    <row r="236" spans="1:25" ht="14.25" customHeight="1" x14ac:dyDescent="0.25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</row>
    <row r="237" spans="1:25" ht="14.25" customHeight="1" x14ac:dyDescent="0.25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</row>
    <row r="238" spans="1:25" ht="14.25" customHeight="1" x14ac:dyDescent="0.25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</row>
    <row r="239" spans="1:25" ht="14.25" customHeight="1" x14ac:dyDescent="0.25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</row>
    <row r="240" spans="1:25" ht="14.25" customHeight="1" x14ac:dyDescent="0.25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</row>
    <row r="241" spans="1:25" ht="14.25" customHeight="1" x14ac:dyDescent="0.2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</row>
    <row r="242" spans="1:25" ht="14.25" customHeight="1" x14ac:dyDescent="0.25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</row>
    <row r="243" spans="1:25" ht="14.25" customHeight="1" x14ac:dyDescent="0.25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</row>
    <row r="244" spans="1:25" ht="14.25" customHeight="1" x14ac:dyDescent="0.2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</row>
    <row r="245" spans="1:25" ht="14.25" customHeight="1" x14ac:dyDescent="0.2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</row>
    <row r="246" spans="1:25" ht="14.25" customHeight="1" x14ac:dyDescent="0.25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</row>
    <row r="247" spans="1:25" ht="14.25" customHeight="1" x14ac:dyDescent="0.25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</row>
    <row r="248" spans="1:25" ht="14.25" customHeight="1" x14ac:dyDescent="0.25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</row>
    <row r="249" spans="1:25" ht="14.25" customHeight="1" x14ac:dyDescent="0.25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</row>
    <row r="250" spans="1:25" ht="14.25" customHeight="1" x14ac:dyDescent="0.25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</row>
    <row r="251" spans="1:25" ht="14.25" customHeight="1" x14ac:dyDescent="0.25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</row>
    <row r="252" spans="1:25" ht="14.25" customHeight="1" x14ac:dyDescent="0.25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</row>
    <row r="253" spans="1:25" ht="14.25" customHeight="1" x14ac:dyDescent="0.25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</row>
    <row r="254" spans="1:25" ht="14.25" customHeight="1" x14ac:dyDescent="0.25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</row>
    <row r="255" spans="1:25" ht="14.25" customHeight="1" x14ac:dyDescent="0.25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</row>
    <row r="256" spans="1:25" ht="14.25" customHeight="1" x14ac:dyDescent="0.25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</row>
    <row r="257" spans="1:25" ht="14.25" customHeight="1" x14ac:dyDescent="0.25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</row>
    <row r="258" spans="1:25" ht="14.25" customHeight="1" x14ac:dyDescent="0.25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</row>
    <row r="259" spans="1:25" ht="14.25" customHeight="1" x14ac:dyDescent="0.25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</row>
    <row r="260" spans="1:25" ht="14.25" customHeight="1" x14ac:dyDescent="0.25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</row>
    <row r="261" spans="1:25" ht="14.25" customHeight="1" x14ac:dyDescent="0.25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</row>
    <row r="262" spans="1:25" ht="14.25" customHeight="1" x14ac:dyDescent="0.25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</row>
    <row r="263" spans="1:25" ht="14.25" customHeight="1" x14ac:dyDescent="0.25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</row>
    <row r="264" spans="1:25" ht="14.25" customHeight="1" x14ac:dyDescent="0.25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</row>
    <row r="265" spans="1:25" ht="14.25" customHeight="1" x14ac:dyDescent="0.25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</row>
    <row r="266" spans="1:25" ht="14.25" customHeight="1" x14ac:dyDescent="0.25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</row>
    <row r="267" spans="1:25" ht="14.25" customHeight="1" x14ac:dyDescent="0.25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</row>
    <row r="268" spans="1:25" ht="14.25" customHeight="1" x14ac:dyDescent="0.25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</row>
    <row r="269" spans="1:25" ht="14.25" customHeight="1" x14ac:dyDescent="0.25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</row>
    <row r="270" spans="1:25" ht="14.25" customHeight="1" x14ac:dyDescent="0.25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</row>
    <row r="271" spans="1:25" ht="14.25" customHeight="1" x14ac:dyDescent="0.25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</row>
    <row r="272" spans="1:25" ht="14.25" customHeight="1" x14ac:dyDescent="0.25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</row>
    <row r="273" spans="1:25" ht="14.25" customHeight="1" x14ac:dyDescent="0.25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</row>
    <row r="274" spans="1:25" ht="14.25" customHeight="1" x14ac:dyDescent="0.25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</row>
    <row r="275" spans="1:25" ht="14.25" customHeight="1" x14ac:dyDescent="0.25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</row>
    <row r="276" spans="1:25" ht="14.25" customHeight="1" x14ac:dyDescent="0.25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</row>
    <row r="277" spans="1:25" ht="14.25" customHeight="1" x14ac:dyDescent="0.25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</row>
    <row r="278" spans="1:25" ht="14.25" customHeight="1" x14ac:dyDescent="0.25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</row>
    <row r="279" spans="1:25" ht="14.25" customHeight="1" x14ac:dyDescent="0.25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</row>
    <row r="280" spans="1:25" ht="14.25" customHeight="1" x14ac:dyDescent="0.25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</row>
    <row r="281" spans="1:25" ht="14.25" customHeight="1" x14ac:dyDescent="0.25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</row>
    <row r="282" spans="1:25" ht="14.25" customHeight="1" x14ac:dyDescent="0.25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</row>
    <row r="283" spans="1:25" ht="14.25" customHeight="1" x14ac:dyDescent="0.25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</row>
    <row r="284" spans="1:25" ht="14.25" customHeight="1" x14ac:dyDescent="0.25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</row>
    <row r="285" spans="1:25" ht="14.25" customHeight="1" x14ac:dyDescent="0.25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</row>
    <row r="286" spans="1:25" ht="14.25" customHeight="1" x14ac:dyDescent="0.25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</row>
    <row r="287" spans="1:25" ht="14.25" customHeight="1" x14ac:dyDescent="0.25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</row>
    <row r="288" spans="1:25" ht="14.25" customHeight="1" x14ac:dyDescent="0.25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</row>
    <row r="289" spans="1:25" ht="14.25" customHeight="1" x14ac:dyDescent="0.25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</row>
    <row r="290" spans="1:25" ht="14.25" customHeight="1" x14ac:dyDescent="0.25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</row>
    <row r="291" spans="1:25" ht="14.25" customHeight="1" x14ac:dyDescent="0.25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</row>
    <row r="292" spans="1:25" ht="14.25" customHeight="1" x14ac:dyDescent="0.25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</row>
    <row r="293" spans="1:25" ht="14.25" customHeight="1" x14ac:dyDescent="0.25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</row>
    <row r="294" spans="1:25" ht="14.25" customHeight="1" x14ac:dyDescent="0.25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</row>
    <row r="295" spans="1:25" ht="14.25" customHeight="1" x14ac:dyDescent="0.25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</row>
    <row r="296" spans="1:25" ht="14.25" customHeight="1" x14ac:dyDescent="0.25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</row>
    <row r="297" spans="1:25" ht="14.25" customHeight="1" x14ac:dyDescent="0.25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</row>
    <row r="298" spans="1:25" ht="14.25" customHeight="1" x14ac:dyDescent="0.25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</row>
    <row r="299" spans="1:25" ht="14.25" customHeight="1" x14ac:dyDescent="0.25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</row>
    <row r="300" spans="1:25" ht="14.25" customHeight="1" x14ac:dyDescent="0.25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</row>
    <row r="301" spans="1:25" ht="14.25" customHeight="1" x14ac:dyDescent="0.25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</row>
    <row r="302" spans="1:25" ht="14.25" customHeight="1" x14ac:dyDescent="0.25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</row>
    <row r="303" spans="1:25" ht="14.25" customHeight="1" x14ac:dyDescent="0.25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</row>
    <row r="304" spans="1:25" ht="14.25" customHeight="1" x14ac:dyDescent="0.25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</row>
    <row r="305" spans="1:25" ht="14.25" customHeight="1" x14ac:dyDescent="0.25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</row>
    <row r="306" spans="1:25" ht="14.25" customHeight="1" x14ac:dyDescent="0.25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</row>
    <row r="307" spans="1:25" ht="14.25" customHeight="1" x14ac:dyDescent="0.25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</row>
    <row r="308" spans="1:25" ht="14.25" customHeight="1" x14ac:dyDescent="0.25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</row>
    <row r="309" spans="1:25" ht="14.25" customHeight="1" x14ac:dyDescent="0.25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</row>
    <row r="310" spans="1:25" ht="14.25" customHeight="1" x14ac:dyDescent="0.25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</row>
    <row r="311" spans="1:25" ht="14.25" customHeight="1" x14ac:dyDescent="0.25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</row>
    <row r="312" spans="1:25" ht="14.25" customHeight="1" x14ac:dyDescent="0.25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</row>
    <row r="313" spans="1:25" ht="14.25" customHeight="1" x14ac:dyDescent="0.25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</row>
    <row r="314" spans="1:25" ht="14.25" customHeight="1" x14ac:dyDescent="0.25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</row>
    <row r="315" spans="1:25" ht="14.25" customHeight="1" x14ac:dyDescent="0.25">
      <c r="A315" s="103"/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</row>
    <row r="316" spans="1:25" ht="14.25" customHeight="1" x14ac:dyDescent="0.25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</row>
    <row r="317" spans="1:25" ht="14.25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</row>
    <row r="318" spans="1:25" ht="14.25" customHeight="1" x14ac:dyDescent="0.25">
      <c r="A318" s="103"/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</row>
    <row r="319" spans="1:25" ht="14.25" customHeight="1" x14ac:dyDescent="0.25">
      <c r="A319" s="103"/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</row>
    <row r="320" spans="1:25" ht="14.25" customHeight="1" x14ac:dyDescent="0.25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</row>
    <row r="321" spans="1:25" ht="14.25" customHeight="1" x14ac:dyDescent="0.25">
      <c r="A321" s="103"/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</row>
    <row r="322" spans="1:25" ht="14.25" customHeight="1" x14ac:dyDescent="0.25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</row>
    <row r="323" spans="1:25" ht="14.25" customHeight="1" x14ac:dyDescent="0.25">
      <c r="A323" s="103"/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</row>
    <row r="324" spans="1:25" ht="14.25" customHeight="1" x14ac:dyDescent="0.25">
      <c r="A324" s="103"/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</row>
    <row r="325" spans="1:25" ht="14.25" customHeight="1" x14ac:dyDescent="0.25">
      <c r="A325" s="103"/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</row>
    <row r="326" spans="1:25" ht="14.25" customHeight="1" x14ac:dyDescent="0.25">
      <c r="A326" s="103"/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</row>
    <row r="327" spans="1:25" ht="14.25" customHeight="1" x14ac:dyDescent="0.25">
      <c r="A327" s="103"/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</row>
    <row r="328" spans="1:25" ht="14.25" customHeight="1" x14ac:dyDescent="0.25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</row>
    <row r="329" spans="1:25" ht="14.25" customHeight="1" x14ac:dyDescent="0.25">
      <c r="A329" s="103"/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</row>
    <row r="330" spans="1:25" ht="14.25" customHeight="1" x14ac:dyDescent="0.25">
      <c r="A330" s="103"/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</row>
    <row r="331" spans="1:25" ht="14.25" customHeight="1" x14ac:dyDescent="0.25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</row>
    <row r="332" spans="1:25" ht="14.25" customHeight="1" x14ac:dyDescent="0.25">
      <c r="A332" s="103"/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</row>
    <row r="333" spans="1:25" ht="14.25" customHeight="1" x14ac:dyDescent="0.25">
      <c r="A333" s="103"/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</row>
    <row r="334" spans="1:25" ht="14.25" customHeight="1" x14ac:dyDescent="0.25">
      <c r="A334" s="103"/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</row>
    <row r="335" spans="1:25" ht="14.25" customHeight="1" x14ac:dyDescent="0.25">
      <c r="A335" s="103"/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</row>
    <row r="336" spans="1:25" ht="14.25" customHeight="1" x14ac:dyDescent="0.25">
      <c r="A336" s="103"/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</row>
    <row r="337" spans="1:25" ht="14.25" customHeight="1" x14ac:dyDescent="0.25">
      <c r="A337" s="103"/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</row>
    <row r="338" spans="1:25" ht="14.25" customHeight="1" x14ac:dyDescent="0.25">
      <c r="A338" s="103"/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</row>
    <row r="339" spans="1:25" ht="14.25" customHeight="1" x14ac:dyDescent="0.25">
      <c r="A339" s="103"/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</row>
    <row r="340" spans="1:25" ht="14.25" customHeight="1" x14ac:dyDescent="0.25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</row>
    <row r="341" spans="1:25" ht="14.25" customHeight="1" x14ac:dyDescent="0.25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</row>
    <row r="342" spans="1:25" ht="14.25" customHeight="1" x14ac:dyDescent="0.25">
      <c r="A342" s="103"/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</row>
    <row r="343" spans="1:25" ht="14.25" customHeight="1" x14ac:dyDescent="0.25">
      <c r="A343" s="103"/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</row>
    <row r="344" spans="1:25" ht="14.25" customHeight="1" x14ac:dyDescent="0.25">
      <c r="A344" s="103"/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</row>
    <row r="345" spans="1:25" ht="14.25" customHeight="1" x14ac:dyDescent="0.25">
      <c r="A345" s="103"/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</row>
    <row r="346" spans="1:25" ht="14.25" customHeight="1" x14ac:dyDescent="0.25">
      <c r="A346" s="103"/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</row>
    <row r="347" spans="1:25" ht="14.25" customHeight="1" x14ac:dyDescent="0.25">
      <c r="A347" s="103"/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</row>
    <row r="348" spans="1:25" ht="14.25" customHeight="1" x14ac:dyDescent="0.25">
      <c r="A348" s="103"/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</row>
    <row r="349" spans="1:25" ht="14.25" customHeight="1" x14ac:dyDescent="0.25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</row>
    <row r="350" spans="1:25" ht="14.25" customHeight="1" x14ac:dyDescent="0.25">
      <c r="A350" s="103"/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</row>
    <row r="351" spans="1:25" ht="14.25" customHeight="1" x14ac:dyDescent="0.25">
      <c r="A351" s="103"/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</row>
    <row r="352" spans="1:25" ht="14.25" customHeight="1" x14ac:dyDescent="0.25">
      <c r="A352" s="103"/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</row>
    <row r="353" spans="1:25" ht="14.25" customHeight="1" x14ac:dyDescent="0.25">
      <c r="A353" s="103"/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</row>
    <row r="354" spans="1:25" ht="14.25" customHeight="1" x14ac:dyDescent="0.25">
      <c r="A354" s="103"/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</row>
    <row r="355" spans="1:25" ht="14.25" customHeight="1" x14ac:dyDescent="0.25">
      <c r="A355" s="103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</row>
    <row r="356" spans="1:25" ht="14.25" customHeight="1" x14ac:dyDescent="0.25">
      <c r="A356" s="103"/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</row>
    <row r="357" spans="1:25" ht="14.25" customHeight="1" x14ac:dyDescent="0.25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</row>
    <row r="358" spans="1:25" ht="14.25" customHeight="1" x14ac:dyDescent="0.25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</row>
    <row r="359" spans="1:25" ht="14.25" customHeight="1" x14ac:dyDescent="0.25">
      <c r="A359" s="103"/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</row>
    <row r="360" spans="1:25" ht="14.25" customHeight="1" x14ac:dyDescent="0.25">
      <c r="A360" s="103"/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</row>
    <row r="361" spans="1:25" ht="14.25" customHeight="1" x14ac:dyDescent="0.25">
      <c r="A361" s="103"/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</row>
    <row r="362" spans="1:25" ht="14.25" customHeight="1" x14ac:dyDescent="0.25">
      <c r="A362" s="103"/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</row>
    <row r="363" spans="1:25" ht="14.25" customHeight="1" x14ac:dyDescent="0.25">
      <c r="A363" s="103"/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</row>
    <row r="364" spans="1:25" ht="14.25" customHeight="1" x14ac:dyDescent="0.25">
      <c r="A364" s="103"/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</row>
    <row r="365" spans="1:25" ht="14.25" customHeight="1" x14ac:dyDescent="0.25">
      <c r="A365" s="103"/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</row>
    <row r="366" spans="1:25" ht="14.25" customHeight="1" x14ac:dyDescent="0.25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</row>
    <row r="367" spans="1:25" ht="14.25" customHeight="1" x14ac:dyDescent="0.25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</row>
    <row r="368" spans="1:25" ht="14.25" customHeight="1" x14ac:dyDescent="0.25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</row>
    <row r="369" spans="1:25" ht="14.25" customHeight="1" x14ac:dyDescent="0.25">
      <c r="A369" s="103"/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</row>
    <row r="370" spans="1:25" ht="14.25" customHeight="1" x14ac:dyDescent="0.25">
      <c r="A370" s="103"/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</row>
    <row r="371" spans="1:25" ht="14.25" customHeight="1" x14ac:dyDescent="0.25">
      <c r="A371" s="103"/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</row>
    <row r="372" spans="1:25" ht="14.25" customHeight="1" x14ac:dyDescent="0.25">
      <c r="A372" s="103"/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</row>
    <row r="373" spans="1:25" ht="14.25" customHeight="1" x14ac:dyDescent="0.25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</row>
    <row r="374" spans="1:25" ht="14.25" customHeight="1" x14ac:dyDescent="0.25">
      <c r="A374" s="103"/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</row>
    <row r="375" spans="1:25" ht="14.25" customHeight="1" x14ac:dyDescent="0.25">
      <c r="A375" s="103"/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</row>
    <row r="376" spans="1:25" ht="14.25" customHeight="1" x14ac:dyDescent="0.25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</row>
    <row r="377" spans="1:25" ht="14.25" customHeight="1" x14ac:dyDescent="0.25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</row>
    <row r="378" spans="1:25" ht="14.25" customHeight="1" x14ac:dyDescent="0.25">
      <c r="A378" s="103"/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</row>
    <row r="379" spans="1:25" ht="14.25" customHeight="1" x14ac:dyDescent="0.25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</row>
    <row r="380" spans="1:25" ht="14.25" customHeight="1" x14ac:dyDescent="0.25">
      <c r="A380" s="103"/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</row>
    <row r="381" spans="1:25" ht="14.25" customHeight="1" x14ac:dyDescent="0.25">
      <c r="A381" s="103"/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</row>
    <row r="382" spans="1:25" ht="14.25" customHeight="1" x14ac:dyDescent="0.25">
      <c r="A382" s="103"/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</row>
    <row r="383" spans="1:25" ht="14.25" customHeight="1" x14ac:dyDescent="0.25">
      <c r="A383" s="103"/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</row>
    <row r="384" spans="1:25" ht="14.25" customHeight="1" x14ac:dyDescent="0.25">
      <c r="A384" s="103"/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</row>
    <row r="385" spans="1:25" ht="14.25" customHeight="1" x14ac:dyDescent="0.25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</row>
    <row r="386" spans="1:25" ht="14.25" customHeight="1" x14ac:dyDescent="0.25">
      <c r="A386" s="103"/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</row>
    <row r="387" spans="1:25" ht="14.25" customHeight="1" x14ac:dyDescent="0.25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</row>
    <row r="388" spans="1:25" ht="14.25" customHeight="1" x14ac:dyDescent="0.25">
      <c r="A388" s="103"/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</row>
    <row r="389" spans="1:25" ht="14.25" customHeight="1" x14ac:dyDescent="0.25">
      <c r="A389" s="103"/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</row>
    <row r="390" spans="1:25" ht="14.25" customHeight="1" x14ac:dyDescent="0.25">
      <c r="A390" s="103"/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</row>
    <row r="391" spans="1:25" ht="14.25" customHeight="1" x14ac:dyDescent="0.25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</row>
    <row r="392" spans="1:25" ht="14.25" customHeight="1" x14ac:dyDescent="0.25">
      <c r="A392" s="103"/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</row>
    <row r="393" spans="1:25" ht="14.25" customHeight="1" x14ac:dyDescent="0.25">
      <c r="A393" s="103"/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</row>
    <row r="394" spans="1:25" ht="14.25" customHeight="1" x14ac:dyDescent="0.25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</row>
    <row r="395" spans="1:25" ht="14.25" customHeight="1" x14ac:dyDescent="0.25">
      <c r="A395" s="103"/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</row>
    <row r="396" spans="1:25" ht="14.25" customHeight="1" x14ac:dyDescent="0.25">
      <c r="A396" s="103"/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</row>
    <row r="397" spans="1:25" ht="14.25" customHeight="1" x14ac:dyDescent="0.25">
      <c r="A397" s="103"/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</row>
    <row r="398" spans="1:25" ht="14.25" customHeight="1" x14ac:dyDescent="0.25">
      <c r="A398" s="103"/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</row>
    <row r="399" spans="1:25" ht="14.25" customHeight="1" x14ac:dyDescent="0.25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</row>
    <row r="400" spans="1:25" ht="14.25" customHeight="1" x14ac:dyDescent="0.25">
      <c r="A400" s="103"/>
      <c r="B400" s="103"/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</row>
    <row r="401" spans="1:25" ht="14.25" customHeight="1" x14ac:dyDescent="0.25">
      <c r="A401" s="103"/>
      <c r="B401" s="103"/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</row>
    <row r="402" spans="1:25" ht="14.25" customHeight="1" x14ac:dyDescent="0.25">
      <c r="A402" s="103"/>
      <c r="B402" s="103"/>
      <c r="C402" s="103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</row>
    <row r="403" spans="1:25" ht="14.25" customHeight="1" x14ac:dyDescent="0.25">
      <c r="A403" s="103"/>
      <c r="B403" s="103"/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</row>
    <row r="404" spans="1:25" ht="14.25" customHeight="1" x14ac:dyDescent="0.25">
      <c r="A404" s="103"/>
      <c r="B404" s="103"/>
      <c r="C404" s="103"/>
      <c r="D404" s="103"/>
      <c r="E404" s="103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</row>
    <row r="405" spans="1:25" ht="14.25" customHeight="1" x14ac:dyDescent="0.25">
      <c r="A405" s="103"/>
      <c r="B405" s="103"/>
      <c r="C405" s="103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</row>
    <row r="406" spans="1:25" ht="14.25" customHeight="1" x14ac:dyDescent="0.25">
      <c r="A406" s="103"/>
      <c r="B406" s="103"/>
      <c r="C406" s="103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</row>
    <row r="407" spans="1:25" ht="14.25" customHeight="1" x14ac:dyDescent="0.25">
      <c r="A407" s="103"/>
      <c r="B407" s="103"/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</row>
    <row r="408" spans="1:25" ht="14.25" customHeight="1" x14ac:dyDescent="0.25">
      <c r="A408" s="103"/>
      <c r="B408" s="103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</row>
    <row r="409" spans="1:25" ht="14.25" customHeight="1" x14ac:dyDescent="0.25">
      <c r="A409" s="103"/>
      <c r="B409" s="103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</row>
    <row r="410" spans="1:25" ht="14.25" customHeight="1" x14ac:dyDescent="0.25">
      <c r="A410" s="103"/>
      <c r="B410" s="103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</row>
    <row r="411" spans="1:25" ht="14.25" customHeight="1" x14ac:dyDescent="0.25">
      <c r="A411" s="103"/>
      <c r="B411" s="103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</row>
    <row r="412" spans="1:25" ht="14.25" customHeight="1" x14ac:dyDescent="0.25">
      <c r="A412" s="103"/>
      <c r="B412" s="103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</row>
    <row r="413" spans="1:25" ht="14.25" customHeight="1" x14ac:dyDescent="0.25">
      <c r="A413" s="103"/>
      <c r="B413" s="103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</row>
    <row r="414" spans="1:25" ht="14.25" customHeight="1" x14ac:dyDescent="0.25">
      <c r="A414" s="103"/>
      <c r="B414" s="103"/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</row>
    <row r="415" spans="1:25" ht="14.25" customHeight="1" x14ac:dyDescent="0.25">
      <c r="A415" s="103"/>
      <c r="B415" s="103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</row>
    <row r="416" spans="1:25" ht="14.25" customHeight="1" x14ac:dyDescent="0.25">
      <c r="A416" s="103"/>
      <c r="B416" s="103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</row>
    <row r="417" spans="1:25" ht="14.25" customHeight="1" x14ac:dyDescent="0.25">
      <c r="A417" s="103"/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</row>
    <row r="418" spans="1:25" ht="14.25" customHeight="1" x14ac:dyDescent="0.25">
      <c r="A418" s="103"/>
      <c r="B418" s="103"/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</row>
    <row r="419" spans="1:25" ht="14.25" customHeight="1" x14ac:dyDescent="0.25">
      <c r="A419" s="103"/>
      <c r="B419" s="103"/>
      <c r="C419" s="103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</row>
    <row r="420" spans="1:25" ht="14.25" customHeight="1" x14ac:dyDescent="0.25">
      <c r="A420" s="103"/>
      <c r="B420" s="103"/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</row>
    <row r="421" spans="1:25" ht="14.25" customHeight="1" x14ac:dyDescent="0.25">
      <c r="A421" s="103"/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</row>
    <row r="422" spans="1:25" ht="14.25" customHeight="1" x14ac:dyDescent="0.25">
      <c r="A422" s="103"/>
      <c r="B422" s="103"/>
      <c r="C422" s="103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</row>
    <row r="423" spans="1:25" ht="14.25" customHeight="1" x14ac:dyDescent="0.25">
      <c r="A423" s="103"/>
      <c r="B423" s="103"/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</row>
    <row r="424" spans="1:25" ht="14.25" customHeight="1" x14ac:dyDescent="0.25">
      <c r="A424" s="103"/>
      <c r="B424" s="103"/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</row>
    <row r="425" spans="1:25" ht="14.25" customHeight="1" x14ac:dyDescent="0.25">
      <c r="A425" s="103"/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</row>
    <row r="426" spans="1:25" ht="14.25" customHeight="1" x14ac:dyDescent="0.25">
      <c r="A426" s="103"/>
      <c r="B426" s="103"/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</row>
    <row r="427" spans="1:25" ht="14.25" customHeight="1" x14ac:dyDescent="0.25">
      <c r="A427" s="103"/>
      <c r="B427" s="103"/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</row>
    <row r="428" spans="1:25" ht="14.25" customHeight="1" x14ac:dyDescent="0.25">
      <c r="A428" s="103"/>
      <c r="B428" s="103"/>
      <c r="C428" s="103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</row>
    <row r="429" spans="1:25" ht="14.25" customHeight="1" x14ac:dyDescent="0.25">
      <c r="A429" s="103"/>
      <c r="B429" s="103"/>
      <c r="C429" s="103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</row>
    <row r="430" spans="1:25" ht="14.25" customHeight="1" x14ac:dyDescent="0.25">
      <c r="A430" s="103"/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</row>
    <row r="431" spans="1:25" ht="14.25" customHeight="1" x14ac:dyDescent="0.25">
      <c r="A431" s="103"/>
      <c r="B431" s="103"/>
      <c r="C431" s="103"/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</row>
    <row r="432" spans="1:25" ht="14.25" customHeight="1" x14ac:dyDescent="0.25">
      <c r="A432" s="103"/>
      <c r="B432" s="103"/>
      <c r="C432" s="103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</row>
    <row r="433" spans="1:25" ht="14.25" customHeight="1" x14ac:dyDescent="0.25">
      <c r="A433" s="103"/>
      <c r="B433" s="103"/>
      <c r="C433" s="103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</row>
    <row r="434" spans="1:25" ht="14.25" customHeight="1" x14ac:dyDescent="0.25">
      <c r="A434" s="103"/>
      <c r="B434" s="103"/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</row>
    <row r="435" spans="1:25" ht="14.25" customHeight="1" x14ac:dyDescent="0.25">
      <c r="A435" s="103"/>
      <c r="B435" s="103"/>
      <c r="C435" s="103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</row>
    <row r="436" spans="1:25" ht="14.25" customHeight="1" x14ac:dyDescent="0.25">
      <c r="A436" s="103"/>
      <c r="B436" s="103"/>
      <c r="C436" s="103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</row>
    <row r="437" spans="1:25" ht="14.25" customHeight="1" x14ac:dyDescent="0.25">
      <c r="A437" s="103"/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</row>
    <row r="438" spans="1:25" ht="14.25" customHeight="1" x14ac:dyDescent="0.25">
      <c r="A438" s="103"/>
      <c r="B438" s="103"/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</row>
    <row r="439" spans="1:25" ht="14.25" customHeight="1" x14ac:dyDescent="0.25">
      <c r="A439" s="103"/>
      <c r="B439" s="103"/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</row>
    <row r="440" spans="1:25" ht="14.25" customHeight="1" x14ac:dyDescent="0.25">
      <c r="A440" s="103"/>
      <c r="B440" s="103"/>
      <c r="C440" s="103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</row>
    <row r="441" spans="1:25" ht="14.25" customHeight="1" x14ac:dyDescent="0.25">
      <c r="A441" s="103"/>
      <c r="B441" s="103"/>
      <c r="C441" s="103"/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</row>
    <row r="442" spans="1:25" ht="14.25" customHeight="1" x14ac:dyDescent="0.25">
      <c r="A442" s="103"/>
      <c r="B442" s="103"/>
      <c r="C442" s="103"/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</row>
    <row r="443" spans="1:25" ht="14.25" customHeight="1" x14ac:dyDescent="0.25">
      <c r="A443" s="103"/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</row>
    <row r="444" spans="1:25" ht="14.25" customHeight="1" x14ac:dyDescent="0.25">
      <c r="A444" s="103"/>
      <c r="B444" s="103"/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</row>
    <row r="445" spans="1:25" ht="14.25" customHeight="1" x14ac:dyDescent="0.25">
      <c r="A445" s="103"/>
      <c r="B445" s="103"/>
      <c r="C445" s="103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</row>
    <row r="446" spans="1:25" ht="14.25" customHeight="1" x14ac:dyDescent="0.25">
      <c r="A446" s="103"/>
      <c r="B446" s="103"/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</row>
    <row r="447" spans="1:25" ht="14.25" customHeight="1" x14ac:dyDescent="0.25">
      <c r="A447" s="103"/>
      <c r="B447" s="103"/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</row>
    <row r="448" spans="1:25" ht="14.25" customHeight="1" x14ac:dyDescent="0.25">
      <c r="A448" s="103"/>
      <c r="B448" s="103"/>
      <c r="C448" s="103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</row>
    <row r="449" spans="1:25" ht="14.25" customHeight="1" x14ac:dyDescent="0.25">
      <c r="A449" s="103"/>
      <c r="B449" s="103"/>
      <c r="C449" s="103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</row>
    <row r="450" spans="1:25" ht="14.25" customHeight="1" x14ac:dyDescent="0.25">
      <c r="A450" s="103"/>
      <c r="B450" s="103"/>
      <c r="C450" s="103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</row>
    <row r="451" spans="1:25" ht="14.25" customHeight="1" x14ac:dyDescent="0.25">
      <c r="A451" s="103"/>
      <c r="B451" s="103"/>
      <c r="C451" s="103"/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</row>
    <row r="452" spans="1:25" ht="14.25" customHeight="1" x14ac:dyDescent="0.25">
      <c r="A452" s="103"/>
      <c r="B452" s="103"/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</row>
    <row r="453" spans="1:25" ht="14.25" customHeight="1" x14ac:dyDescent="0.25">
      <c r="A453" s="103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</row>
    <row r="454" spans="1:25" ht="14.25" customHeight="1" x14ac:dyDescent="0.25">
      <c r="A454" s="103"/>
      <c r="B454" s="103"/>
      <c r="C454" s="103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</row>
    <row r="455" spans="1:25" ht="14.25" customHeight="1" x14ac:dyDescent="0.25">
      <c r="A455" s="103"/>
      <c r="B455" s="103"/>
      <c r="C455" s="103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</row>
    <row r="456" spans="1:25" ht="14.25" customHeight="1" x14ac:dyDescent="0.25">
      <c r="A456" s="103"/>
      <c r="B456" s="103"/>
      <c r="C456" s="103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</row>
    <row r="457" spans="1:25" ht="14.25" customHeight="1" x14ac:dyDescent="0.25">
      <c r="A457" s="103"/>
      <c r="B457" s="103"/>
      <c r="C457" s="103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</row>
    <row r="458" spans="1:25" ht="14.25" customHeight="1" x14ac:dyDescent="0.25">
      <c r="A458" s="103"/>
      <c r="B458" s="103"/>
      <c r="C458" s="103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</row>
    <row r="459" spans="1:25" ht="14.25" customHeight="1" x14ac:dyDescent="0.25">
      <c r="A459" s="103"/>
      <c r="B459" s="103"/>
      <c r="C459" s="103"/>
      <c r="D459" s="103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</row>
    <row r="460" spans="1:25" ht="14.25" customHeight="1" x14ac:dyDescent="0.25">
      <c r="A460" s="103"/>
      <c r="B460" s="103"/>
      <c r="C460" s="103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</row>
    <row r="461" spans="1:25" ht="14.25" customHeight="1" x14ac:dyDescent="0.25">
      <c r="A461" s="103"/>
      <c r="B461" s="103"/>
      <c r="C461" s="103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</row>
    <row r="462" spans="1:25" ht="14.25" customHeight="1" x14ac:dyDescent="0.25">
      <c r="A462" s="103"/>
      <c r="B462" s="103"/>
      <c r="C462" s="103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</row>
    <row r="463" spans="1:25" ht="14.25" customHeight="1" x14ac:dyDescent="0.25">
      <c r="A463" s="103"/>
      <c r="B463" s="103"/>
      <c r="C463" s="103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</row>
    <row r="464" spans="1:25" ht="14.25" customHeight="1" x14ac:dyDescent="0.25">
      <c r="A464" s="103"/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</row>
    <row r="465" spans="1:25" ht="14.25" customHeight="1" x14ac:dyDescent="0.25">
      <c r="A465" s="103"/>
      <c r="B465" s="103"/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</row>
    <row r="466" spans="1:25" ht="14.25" customHeight="1" x14ac:dyDescent="0.25">
      <c r="A466" s="103"/>
      <c r="B466" s="103"/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</row>
    <row r="467" spans="1:25" ht="14.25" customHeight="1" x14ac:dyDescent="0.25">
      <c r="A467" s="103"/>
      <c r="B467" s="103"/>
      <c r="C467" s="103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</row>
    <row r="468" spans="1:25" ht="14.25" customHeight="1" x14ac:dyDescent="0.25">
      <c r="A468" s="103"/>
      <c r="B468" s="103"/>
      <c r="C468" s="103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</row>
    <row r="469" spans="1:25" ht="14.25" customHeight="1" x14ac:dyDescent="0.25">
      <c r="A469" s="103"/>
      <c r="B469" s="103"/>
      <c r="C469" s="103"/>
      <c r="D469" s="103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</row>
    <row r="470" spans="1:25" ht="14.25" customHeight="1" x14ac:dyDescent="0.25">
      <c r="A470" s="103"/>
      <c r="B470" s="103"/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</row>
    <row r="471" spans="1:25" ht="14.25" customHeight="1" x14ac:dyDescent="0.25">
      <c r="A471" s="103"/>
      <c r="B471" s="103"/>
      <c r="C471" s="103"/>
      <c r="D471" s="103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</row>
    <row r="472" spans="1:25" ht="14.25" customHeight="1" x14ac:dyDescent="0.25">
      <c r="A472" s="103"/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</row>
    <row r="473" spans="1:25" ht="14.25" customHeight="1" x14ac:dyDescent="0.25">
      <c r="A473" s="103"/>
      <c r="B473" s="103"/>
      <c r="C473" s="103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</row>
    <row r="474" spans="1:25" ht="14.25" customHeight="1" x14ac:dyDescent="0.25">
      <c r="A474" s="103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</row>
    <row r="475" spans="1:25" ht="14.25" customHeight="1" x14ac:dyDescent="0.25">
      <c r="A475" s="103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</row>
    <row r="476" spans="1:25" ht="14.25" customHeight="1" x14ac:dyDescent="0.25">
      <c r="A476" s="103"/>
      <c r="B476" s="103"/>
      <c r="C476" s="103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</row>
    <row r="477" spans="1:25" ht="14.25" customHeight="1" x14ac:dyDescent="0.25">
      <c r="A477" s="103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</row>
    <row r="478" spans="1:25" ht="14.25" customHeight="1" x14ac:dyDescent="0.25">
      <c r="A478" s="103"/>
      <c r="B478" s="103"/>
      <c r="C478" s="103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</row>
    <row r="479" spans="1:25" ht="14.25" customHeight="1" x14ac:dyDescent="0.25">
      <c r="A479" s="103"/>
      <c r="B479" s="103"/>
      <c r="C479" s="103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</row>
    <row r="480" spans="1:25" ht="14.25" customHeight="1" x14ac:dyDescent="0.25">
      <c r="A480" s="103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</row>
    <row r="481" spans="1:25" ht="14.25" customHeight="1" x14ac:dyDescent="0.25">
      <c r="A481" s="103"/>
      <c r="B481" s="103"/>
      <c r="C481" s="103"/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</row>
    <row r="482" spans="1:25" ht="14.25" customHeight="1" x14ac:dyDescent="0.25">
      <c r="A482" s="103"/>
      <c r="B482" s="103"/>
      <c r="C482" s="103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</row>
    <row r="483" spans="1:25" ht="14.25" customHeight="1" x14ac:dyDescent="0.25">
      <c r="A483" s="103"/>
      <c r="B483" s="103"/>
      <c r="C483" s="103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</row>
    <row r="484" spans="1:25" ht="14.25" customHeight="1" x14ac:dyDescent="0.25">
      <c r="A484" s="103"/>
      <c r="B484" s="103"/>
      <c r="C484" s="103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</row>
    <row r="485" spans="1:25" ht="14.25" customHeight="1" x14ac:dyDescent="0.25">
      <c r="A485" s="103"/>
      <c r="B485" s="103"/>
      <c r="C485" s="103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</row>
    <row r="486" spans="1:25" ht="14.25" customHeight="1" x14ac:dyDescent="0.25">
      <c r="A486" s="103"/>
      <c r="B486" s="103"/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</row>
    <row r="487" spans="1:25" ht="14.25" customHeight="1" x14ac:dyDescent="0.25">
      <c r="A487" s="103"/>
      <c r="B487" s="103"/>
      <c r="C487" s="103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</row>
    <row r="488" spans="1:25" ht="14.25" customHeight="1" x14ac:dyDescent="0.25">
      <c r="A488" s="103"/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</row>
    <row r="489" spans="1:25" ht="14.25" customHeight="1" x14ac:dyDescent="0.25">
      <c r="A489" s="103"/>
      <c r="B489" s="103"/>
      <c r="C489" s="103"/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</row>
    <row r="490" spans="1:25" ht="14.25" customHeight="1" x14ac:dyDescent="0.25">
      <c r="A490" s="103"/>
      <c r="B490" s="103"/>
      <c r="C490" s="103"/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</row>
    <row r="491" spans="1:25" ht="14.25" customHeight="1" x14ac:dyDescent="0.25">
      <c r="A491" s="103"/>
      <c r="B491" s="103"/>
      <c r="C491" s="103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</row>
    <row r="492" spans="1:25" ht="14.25" customHeight="1" x14ac:dyDescent="0.25">
      <c r="A492" s="103"/>
      <c r="B492" s="103"/>
      <c r="C492" s="103"/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</row>
    <row r="493" spans="1:25" ht="14.25" customHeight="1" x14ac:dyDescent="0.25">
      <c r="A493" s="103"/>
      <c r="B493" s="103"/>
      <c r="C493" s="103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</row>
    <row r="494" spans="1:25" ht="14.25" customHeight="1" x14ac:dyDescent="0.25">
      <c r="A494" s="103"/>
      <c r="B494" s="103"/>
      <c r="C494" s="103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</row>
    <row r="495" spans="1:25" ht="14.25" customHeight="1" x14ac:dyDescent="0.25">
      <c r="A495" s="103"/>
      <c r="B495" s="103"/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</row>
    <row r="496" spans="1:25" ht="14.25" customHeight="1" x14ac:dyDescent="0.25">
      <c r="A496" s="103"/>
      <c r="B496" s="103"/>
      <c r="C496" s="103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</row>
    <row r="497" spans="1:25" ht="14.25" customHeight="1" x14ac:dyDescent="0.25">
      <c r="A497" s="103"/>
      <c r="B497" s="103"/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</row>
    <row r="498" spans="1:25" ht="14.25" customHeight="1" x14ac:dyDescent="0.25">
      <c r="A498" s="103"/>
      <c r="B498" s="103"/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</row>
    <row r="499" spans="1:25" ht="14.25" customHeight="1" x14ac:dyDescent="0.25">
      <c r="A499" s="103"/>
      <c r="B499" s="103"/>
      <c r="C499" s="103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</row>
    <row r="500" spans="1:25" ht="14.25" customHeight="1" x14ac:dyDescent="0.25">
      <c r="A500" s="103"/>
      <c r="B500" s="103"/>
      <c r="C500" s="103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</row>
    <row r="501" spans="1:25" ht="14.25" customHeight="1" x14ac:dyDescent="0.25">
      <c r="A501" s="103"/>
      <c r="B501" s="103"/>
      <c r="C501" s="103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</row>
    <row r="502" spans="1:25" ht="14.25" customHeight="1" x14ac:dyDescent="0.25">
      <c r="A502" s="103"/>
      <c r="B502" s="103"/>
      <c r="C502" s="103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</row>
    <row r="503" spans="1:25" ht="14.25" customHeight="1" x14ac:dyDescent="0.25">
      <c r="A503" s="103"/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</row>
    <row r="504" spans="1:25" ht="14.25" customHeight="1" x14ac:dyDescent="0.25">
      <c r="A504" s="103"/>
      <c r="B504" s="103"/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</row>
    <row r="505" spans="1:25" ht="14.25" customHeight="1" x14ac:dyDescent="0.25">
      <c r="A505" s="103"/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</row>
    <row r="506" spans="1:25" ht="14.25" customHeight="1" x14ac:dyDescent="0.25">
      <c r="A506" s="103"/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</row>
    <row r="507" spans="1:25" ht="14.25" customHeight="1" x14ac:dyDescent="0.25">
      <c r="A507" s="103"/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</row>
    <row r="508" spans="1:25" ht="14.25" customHeight="1" x14ac:dyDescent="0.25">
      <c r="A508" s="103"/>
      <c r="B508" s="103"/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</row>
    <row r="509" spans="1:25" ht="14.25" customHeight="1" x14ac:dyDescent="0.25">
      <c r="A509" s="103"/>
      <c r="B509" s="103"/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</row>
    <row r="510" spans="1:25" ht="14.25" customHeight="1" x14ac:dyDescent="0.25">
      <c r="A510" s="103"/>
      <c r="B510" s="103"/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</row>
    <row r="511" spans="1:25" ht="14.25" customHeight="1" x14ac:dyDescent="0.25">
      <c r="A511" s="103"/>
      <c r="B511" s="103"/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</row>
    <row r="512" spans="1:25" ht="14.25" customHeight="1" x14ac:dyDescent="0.25">
      <c r="A512" s="103"/>
      <c r="B512" s="103"/>
      <c r="C512" s="103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</row>
    <row r="513" spans="1:25" ht="14.25" customHeight="1" x14ac:dyDescent="0.25">
      <c r="A513" s="103"/>
      <c r="B513" s="103"/>
      <c r="C513" s="103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</row>
    <row r="514" spans="1:25" ht="14.25" customHeight="1" x14ac:dyDescent="0.25">
      <c r="A514" s="103"/>
      <c r="B514" s="103"/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</row>
    <row r="515" spans="1:25" ht="14.25" customHeight="1" x14ac:dyDescent="0.25">
      <c r="A515" s="103"/>
      <c r="B515" s="103"/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</row>
    <row r="516" spans="1:25" ht="14.25" customHeight="1" x14ac:dyDescent="0.25">
      <c r="A516" s="103"/>
      <c r="B516" s="103"/>
      <c r="C516" s="103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</row>
    <row r="517" spans="1:25" ht="14.25" customHeight="1" x14ac:dyDescent="0.25">
      <c r="A517" s="103"/>
      <c r="B517" s="103"/>
      <c r="C517" s="103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</row>
    <row r="518" spans="1:25" ht="14.25" customHeight="1" x14ac:dyDescent="0.25">
      <c r="A518" s="103"/>
      <c r="B518" s="103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</row>
    <row r="519" spans="1:25" ht="14.25" customHeight="1" x14ac:dyDescent="0.25">
      <c r="A519" s="103"/>
      <c r="B519" s="103"/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</row>
    <row r="520" spans="1:25" ht="14.25" customHeight="1" x14ac:dyDescent="0.25">
      <c r="A520" s="103"/>
      <c r="B520" s="103"/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</row>
    <row r="521" spans="1:25" ht="14.25" customHeight="1" x14ac:dyDescent="0.25">
      <c r="A521" s="103"/>
      <c r="B521" s="103"/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</row>
    <row r="522" spans="1:25" ht="14.25" customHeight="1" x14ac:dyDescent="0.25">
      <c r="A522" s="103"/>
      <c r="B522" s="103"/>
      <c r="C522" s="103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</row>
    <row r="523" spans="1:25" ht="14.25" customHeight="1" x14ac:dyDescent="0.25">
      <c r="A523" s="103"/>
      <c r="B523" s="103"/>
      <c r="C523" s="103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</row>
    <row r="524" spans="1:25" ht="14.25" customHeight="1" x14ac:dyDescent="0.25">
      <c r="A524" s="103"/>
      <c r="B524" s="103"/>
      <c r="C524" s="103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</row>
    <row r="525" spans="1:25" ht="14.25" customHeight="1" x14ac:dyDescent="0.25">
      <c r="A525" s="103"/>
      <c r="B525" s="103"/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</row>
    <row r="526" spans="1:25" ht="14.25" customHeight="1" x14ac:dyDescent="0.25">
      <c r="A526" s="103"/>
      <c r="B526" s="103"/>
      <c r="C526" s="103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</row>
    <row r="527" spans="1:25" ht="14.25" customHeight="1" x14ac:dyDescent="0.25">
      <c r="A527" s="103"/>
      <c r="B527" s="103"/>
      <c r="C527" s="103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</row>
    <row r="528" spans="1:25" ht="14.25" customHeight="1" x14ac:dyDescent="0.25">
      <c r="A528" s="103"/>
      <c r="B528" s="103"/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</row>
    <row r="529" spans="1:25" ht="14.25" customHeight="1" x14ac:dyDescent="0.25">
      <c r="A529" s="103"/>
      <c r="B529" s="103"/>
      <c r="C529" s="103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</row>
    <row r="530" spans="1:25" ht="14.25" customHeight="1" x14ac:dyDescent="0.25">
      <c r="A530" s="103"/>
      <c r="B530" s="103"/>
      <c r="C530" s="103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</row>
    <row r="531" spans="1:25" ht="14.25" customHeight="1" x14ac:dyDescent="0.25">
      <c r="A531" s="103"/>
      <c r="B531" s="103"/>
      <c r="C531" s="103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</row>
    <row r="532" spans="1:25" ht="14.25" customHeight="1" x14ac:dyDescent="0.25">
      <c r="A532" s="103"/>
      <c r="B532" s="103"/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</row>
    <row r="533" spans="1:25" ht="14.25" customHeight="1" x14ac:dyDescent="0.25">
      <c r="A533" s="103"/>
      <c r="B533" s="103"/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</row>
    <row r="534" spans="1:25" ht="14.25" customHeight="1" x14ac:dyDescent="0.25">
      <c r="A534" s="103"/>
      <c r="B534" s="103"/>
      <c r="C534" s="103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</row>
    <row r="535" spans="1:25" ht="14.25" customHeight="1" x14ac:dyDescent="0.25">
      <c r="A535" s="103"/>
      <c r="B535" s="103"/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</row>
    <row r="536" spans="1:25" ht="14.25" customHeight="1" x14ac:dyDescent="0.25">
      <c r="A536" s="103"/>
      <c r="B536" s="103"/>
      <c r="C536" s="103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</row>
    <row r="537" spans="1:25" ht="14.25" customHeight="1" x14ac:dyDescent="0.25">
      <c r="A537" s="103"/>
      <c r="B537" s="103"/>
      <c r="C537" s="103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</row>
    <row r="538" spans="1:25" ht="14.25" customHeight="1" x14ac:dyDescent="0.25">
      <c r="A538" s="103"/>
      <c r="B538" s="103"/>
      <c r="C538" s="103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</row>
    <row r="539" spans="1:25" ht="14.25" customHeight="1" x14ac:dyDescent="0.25">
      <c r="A539" s="103"/>
      <c r="B539" s="103"/>
      <c r="C539" s="103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</row>
    <row r="540" spans="1:25" ht="14.25" customHeight="1" x14ac:dyDescent="0.25">
      <c r="A540" s="103"/>
      <c r="B540" s="103"/>
      <c r="C540" s="103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</row>
    <row r="541" spans="1:25" ht="14.25" customHeight="1" x14ac:dyDescent="0.25">
      <c r="A541" s="103"/>
      <c r="B541" s="103"/>
      <c r="C541" s="103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</row>
    <row r="542" spans="1:25" ht="14.25" customHeight="1" x14ac:dyDescent="0.25">
      <c r="A542" s="103"/>
      <c r="B542" s="103"/>
      <c r="C542" s="103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</row>
    <row r="543" spans="1:25" ht="14.25" customHeight="1" x14ac:dyDescent="0.25">
      <c r="A543" s="103"/>
      <c r="B543" s="103"/>
      <c r="C543" s="103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</row>
    <row r="544" spans="1:25" ht="14.25" customHeight="1" x14ac:dyDescent="0.25">
      <c r="A544" s="103"/>
      <c r="B544" s="103"/>
      <c r="C544" s="103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</row>
    <row r="545" spans="1:25" ht="14.25" customHeight="1" x14ac:dyDescent="0.25">
      <c r="A545" s="103"/>
      <c r="B545" s="103"/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</row>
    <row r="546" spans="1:25" ht="14.25" customHeight="1" x14ac:dyDescent="0.25">
      <c r="A546" s="103"/>
      <c r="B546" s="103"/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</row>
    <row r="547" spans="1:25" ht="14.25" customHeight="1" x14ac:dyDescent="0.25">
      <c r="A547" s="103"/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</row>
    <row r="548" spans="1:25" ht="14.25" customHeight="1" x14ac:dyDescent="0.25">
      <c r="A548" s="103"/>
      <c r="B548" s="103"/>
      <c r="C548" s="103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</row>
    <row r="549" spans="1:25" ht="14.25" customHeight="1" x14ac:dyDescent="0.25">
      <c r="A549" s="103"/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</row>
    <row r="550" spans="1:25" ht="14.25" customHeight="1" x14ac:dyDescent="0.25">
      <c r="A550" s="103"/>
      <c r="B550" s="103"/>
      <c r="C550" s="103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</row>
    <row r="551" spans="1:25" ht="14.25" customHeight="1" x14ac:dyDescent="0.25">
      <c r="A551" s="103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</row>
    <row r="552" spans="1:25" ht="14.25" customHeight="1" x14ac:dyDescent="0.25">
      <c r="A552" s="103"/>
      <c r="B552" s="103"/>
      <c r="C552" s="103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</row>
    <row r="553" spans="1:25" ht="14.25" customHeight="1" x14ac:dyDescent="0.25">
      <c r="A553" s="103"/>
      <c r="B553" s="103"/>
      <c r="C553" s="103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</row>
    <row r="554" spans="1:25" ht="14.25" customHeight="1" x14ac:dyDescent="0.25">
      <c r="A554" s="103"/>
      <c r="B554" s="103"/>
      <c r="C554" s="103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</row>
    <row r="555" spans="1:25" ht="14.25" customHeight="1" x14ac:dyDescent="0.25">
      <c r="A555" s="103"/>
      <c r="B555" s="103"/>
      <c r="C555" s="103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</row>
    <row r="556" spans="1:25" ht="14.25" customHeight="1" x14ac:dyDescent="0.25">
      <c r="A556" s="103"/>
      <c r="B556" s="103"/>
      <c r="C556" s="103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</row>
    <row r="557" spans="1:25" ht="14.25" customHeight="1" x14ac:dyDescent="0.25">
      <c r="A557" s="103"/>
      <c r="B557" s="103"/>
      <c r="C557" s="103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</row>
    <row r="558" spans="1:25" ht="14.25" customHeight="1" x14ac:dyDescent="0.25">
      <c r="A558" s="103"/>
      <c r="B558" s="103"/>
      <c r="C558" s="103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</row>
    <row r="559" spans="1:25" ht="14.25" customHeight="1" x14ac:dyDescent="0.25">
      <c r="A559" s="103"/>
      <c r="B559" s="103"/>
      <c r="C559" s="103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</row>
    <row r="560" spans="1:25" ht="14.25" customHeight="1" x14ac:dyDescent="0.25">
      <c r="A560" s="103"/>
      <c r="B560" s="103"/>
      <c r="C560" s="103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</row>
    <row r="561" spans="1:25" ht="14.25" customHeight="1" x14ac:dyDescent="0.25">
      <c r="A561" s="103"/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</row>
    <row r="562" spans="1:25" ht="14.25" customHeight="1" x14ac:dyDescent="0.25">
      <c r="A562" s="103"/>
      <c r="B562" s="103"/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</row>
    <row r="563" spans="1:25" ht="14.25" customHeight="1" x14ac:dyDescent="0.25">
      <c r="A563" s="103"/>
      <c r="B563" s="103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</row>
    <row r="564" spans="1:25" ht="14.25" customHeight="1" x14ac:dyDescent="0.25">
      <c r="A564" s="103"/>
      <c r="B564" s="103"/>
      <c r="C564" s="103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</row>
    <row r="565" spans="1:25" ht="14.25" customHeight="1" x14ac:dyDescent="0.25">
      <c r="A565" s="103"/>
      <c r="B565" s="103"/>
      <c r="C565" s="103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</row>
    <row r="566" spans="1:25" ht="14.25" customHeight="1" x14ac:dyDescent="0.25">
      <c r="A566" s="103"/>
      <c r="B566" s="103"/>
      <c r="C566" s="103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</row>
    <row r="567" spans="1:25" ht="14.25" customHeight="1" x14ac:dyDescent="0.25">
      <c r="A567" s="103"/>
      <c r="B567" s="103"/>
      <c r="C567" s="103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</row>
    <row r="568" spans="1:25" ht="14.25" customHeight="1" x14ac:dyDescent="0.25">
      <c r="A568" s="103"/>
      <c r="B568" s="103"/>
      <c r="C568" s="103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</row>
    <row r="569" spans="1:25" ht="14.25" customHeight="1" x14ac:dyDescent="0.25">
      <c r="A569" s="103"/>
      <c r="B569" s="103"/>
      <c r="C569" s="103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</row>
    <row r="570" spans="1:25" ht="14.25" customHeight="1" x14ac:dyDescent="0.25">
      <c r="A570" s="103"/>
      <c r="B570" s="103"/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</row>
    <row r="571" spans="1:25" ht="14.25" customHeight="1" x14ac:dyDescent="0.25">
      <c r="A571" s="103"/>
      <c r="B571" s="103"/>
      <c r="C571" s="103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</row>
    <row r="572" spans="1:25" ht="14.25" customHeight="1" x14ac:dyDescent="0.25">
      <c r="A572" s="103"/>
      <c r="B572" s="103"/>
      <c r="C572" s="103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</row>
    <row r="573" spans="1:25" ht="14.25" customHeight="1" x14ac:dyDescent="0.25">
      <c r="A573" s="103"/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</row>
    <row r="574" spans="1:25" ht="14.25" customHeight="1" x14ac:dyDescent="0.25">
      <c r="A574" s="103"/>
      <c r="B574" s="103"/>
      <c r="C574" s="103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</row>
    <row r="575" spans="1:25" ht="14.25" customHeight="1" x14ac:dyDescent="0.25">
      <c r="A575" s="103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</row>
    <row r="576" spans="1:25" ht="14.25" customHeight="1" x14ac:dyDescent="0.25">
      <c r="A576" s="103"/>
      <c r="B576" s="103"/>
      <c r="C576" s="103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</row>
    <row r="577" spans="1:25" ht="14.25" customHeight="1" x14ac:dyDescent="0.25">
      <c r="A577" s="103"/>
      <c r="B577" s="103"/>
      <c r="C577" s="103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</row>
    <row r="578" spans="1:25" ht="14.25" customHeight="1" x14ac:dyDescent="0.25">
      <c r="A578" s="103"/>
      <c r="B578" s="103"/>
      <c r="C578" s="103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</row>
    <row r="579" spans="1:25" ht="14.25" customHeight="1" x14ac:dyDescent="0.25">
      <c r="A579" s="103"/>
      <c r="B579" s="103"/>
      <c r="C579" s="103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</row>
    <row r="580" spans="1:25" ht="14.25" customHeight="1" x14ac:dyDescent="0.25">
      <c r="A580" s="103"/>
      <c r="B580" s="103"/>
      <c r="C580" s="103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</row>
    <row r="581" spans="1:25" ht="14.25" customHeight="1" x14ac:dyDescent="0.25">
      <c r="A581" s="103"/>
      <c r="B581" s="103"/>
      <c r="C581" s="103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</row>
    <row r="582" spans="1:25" ht="14.25" customHeight="1" x14ac:dyDescent="0.25">
      <c r="A582" s="103"/>
      <c r="B582" s="103"/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</row>
    <row r="583" spans="1:25" ht="14.25" customHeight="1" x14ac:dyDescent="0.25">
      <c r="A583" s="103"/>
      <c r="B583" s="103"/>
      <c r="C583" s="103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</row>
    <row r="584" spans="1:25" ht="14.25" customHeight="1" x14ac:dyDescent="0.25">
      <c r="A584" s="103"/>
      <c r="B584" s="103"/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</row>
    <row r="585" spans="1:25" ht="14.25" customHeight="1" x14ac:dyDescent="0.25">
      <c r="A585" s="103"/>
      <c r="B585" s="103"/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</row>
    <row r="586" spans="1:25" ht="14.25" customHeight="1" x14ac:dyDescent="0.25">
      <c r="A586" s="103"/>
      <c r="B586" s="103"/>
      <c r="C586" s="103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</row>
    <row r="587" spans="1:25" ht="14.25" customHeight="1" x14ac:dyDescent="0.25">
      <c r="A587" s="103"/>
      <c r="B587" s="103"/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</row>
    <row r="588" spans="1:25" ht="14.25" customHeight="1" x14ac:dyDescent="0.25">
      <c r="A588" s="103"/>
      <c r="B588" s="103"/>
      <c r="C588" s="103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</row>
    <row r="589" spans="1:25" ht="14.25" customHeight="1" x14ac:dyDescent="0.25">
      <c r="A589" s="103"/>
      <c r="B589" s="103"/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</row>
    <row r="590" spans="1:25" ht="14.25" customHeight="1" x14ac:dyDescent="0.25">
      <c r="A590" s="103"/>
      <c r="B590" s="103"/>
      <c r="C590" s="103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</row>
    <row r="591" spans="1:25" ht="14.25" customHeight="1" x14ac:dyDescent="0.25">
      <c r="A591" s="103"/>
      <c r="B591" s="103"/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</row>
    <row r="592" spans="1:25" ht="14.25" customHeight="1" x14ac:dyDescent="0.25">
      <c r="A592" s="103"/>
      <c r="B592" s="103"/>
      <c r="C592" s="103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</row>
    <row r="593" spans="1:25" ht="14.25" customHeight="1" x14ac:dyDescent="0.25">
      <c r="A593" s="103"/>
      <c r="B593" s="103"/>
      <c r="C593" s="103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</row>
    <row r="594" spans="1:25" ht="14.25" customHeight="1" x14ac:dyDescent="0.25">
      <c r="A594" s="103"/>
      <c r="B594" s="103"/>
      <c r="C594" s="103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</row>
    <row r="595" spans="1:25" ht="14.25" customHeight="1" x14ac:dyDescent="0.25">
      <c r="A595" s="103"/>
      <c r="B595" s="103"/>
      <c r="C595" s="103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</row>
    <row r="596" spans="1:25" ht="14.25" customHeight="1" x14ac:dyDescent="0.25">
      <c r="A596" s="103"/>
      <c r="B596" s="103"/>
      <c r="C596" s="103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</row>
    <row r="597" spans="1:25" ht="14.25" customHeight="1" x14ac:dyDescent="0.25">
      <c r="A597" s="103"/>
      <c r="B597" s="103"/>
      <c r="C597" s="103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</row>
    <row r="598" spans="1:25" ht="14.25" customHeight="1" x14ac:dyDescent="0.25">
      <c r="A598" s="103"/>
      <c r="B598" s="103"/>
      <c r="C598" s="103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</row>
    <row r="599" spans="1:25" ht="14.25" customHeight="1" x14ac:dyDescent="0.25">
      <c r="A599" s="103"/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</row>
    <row r="600" spans="1:25" ht="14.25" customHeight="1" x14ac:dyDescent="0.25">
      <c r="A600" s="103"/>
      <c r="B600" s="103"/>
      <c r="C600" s="103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</row>
    <row r="601" spans="1:25" ht="14.25" customHeight="1" x14ac:dyDescent="0.25">
      <c r="A601" s="103"/>
      <c r="B601" s="103"/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</row>
    <row r="602" spans="1:25" ht="14.25" customHeight="1" x14ac:dyDescent="0.25">
      <c r="A602" s="103"/>
      <c r="B602" s="103"/>
      <c r="C602" s="103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</row>
    <row r="603" spans="1:25" ht="14.25" customHeight="1" x14ac:dyDescent="0.25">
      <c r="A603" s="103"/>
      <c r="B603" s="103"/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</row>
    <row r="604" spans="1:25" ht="14.25" customHeight="1" x14ac:dyDescent="0.25">
      <c r="A604" s="103"/>
      <c r="B604" s="103"/>
      <c r="C604" s="103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</row>
    <row r="605" spans="1:25" ht="14.25" customHeight="1" x14ac:dyDescent="0.25">
      <c r="A605" s="103"/>
      <c r="B605" s="103"/>
      <c r="C605" s="103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</row>
    <row r="606" spans="1:25" ht="14.25" customHeight="1" x14ac:dyDescent="0.25">
      <c r="A606" s="103"/>
      <c r="B606" s="103"/>
      <c r="C606" s="103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</row>
    <row r="607" spans="1:25" ht="14.25" customHeight="1" x14ac:dyDescent="0.25">
      <c r="A607" s="103"/>
      <c r="B607" s="103"/>
      <c r="C607" s="103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</row>
    <row r="608" spans="1:25" ht="14.25" customHeight="1" x14ac:dyDescent="0.25">
      <c r="A608" s="103"/>
      <c r="B608" s="103"/>
      <c r="C608" s="103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</row>
    <row r="609" spans="1:25" ht="14.25" customHeight="1" x14ac:dyDescent="0.25">
      <c r="A609" s="103"/>
      <c r="B609" s="103"/>
      <c r="C609" s="103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</row>
    <row r="610" spans="1:25" ht="14.25" customHeight="1" x14ac:dyDescent="0.25">
      <c r="A610" s="103"/>
      <c r="B610" s="103"/>
      <c r="C610" s="103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</row>
    <row r="611" spans="1:25" ht="14.25" customHeight="1" x14ac:dyDescent="0.25">
      <c r="A611" s="103"/>
      <c r="B611" s="103"/>
      <c r="C611" s="103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</row>
    <row r="612" spans="1:25" ht="14.25" customHeight="1" x14ac:dyDescent="0.25">
      <c r="A612" s="103"/>
      <c r="B612" s="103"/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</row>
    <row r="613" spans="1:25" ht="14.25" customHeight="1" x14ac:dyDescent="0.25">
      <c r="A613" s="103"/>
      <c r="B613" s="103"/>
      <c r="C613" s="103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</row>
    <row r="614" spans="1:25" ht="14.25" customHeight="1" x14ac:dyDescent="0.25">
      <c r="A614" s="103"/>
      <c r="B614" s="103"/>
      <c r="C614" s="103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</row>
    <row r="615" spans="1:25" ht="14.25" customHeight="1" x14ac:dyDescent="0.25">
      <c r="A615" s="103"/>
      <c r="B615" s="103"/>
      <c r="C615" s="103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</row>
    <row r="616" spans="1:25" ht="14.25" customHeight="1" x14ac:dyDescent="0.25">
      <c r="A616" s="103"/>
      <c r="B616" s="103"/>
      <c r="C616" s="103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</row>
    <row r="617" spans="1:25" ht="14.25" customHeight="1" x14ac:dyDescent="0.25">
      <c r="A617" s="103"/>
      <c r="B617" s="103"/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</row>
    <row r="618" spans="1:25" ht="14.25" customHeight="1" x14ac:dyDescent="0.25">
      <c r="A618" s="103"/>
      <c r="B618" s="103"/>
      <c r="C618" s="103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</row>
    <row r="619" spans="1:25" ht="14.25" customHeight="1" x14ac:dyDescent="0.25">
      <c r="A619" s="103"/>
      <c r="B619" s="103"/>
      <c r="C619" s="103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</row>
    <row r="620" spans="1:25" ht="14.25" customHeight="1" x14ac:dyDescent="0.25">
      <c r="A620" s="103"/>
      <c r="B620" s="103"/>
      <c r="C620" s="103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</row>
    <row r="621" spans="1:25" ht="14.25" customHeight="1" x14ac:dyDescent="0.25">
      <c r="A621" s="103"/>
      <c r="B621" s="103"/>
      <c r="C621" s="103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</row>
    <row r="622" spans="1:25" ht="14.25" customHeight="1" x14ac:dyDescent="0.25">
      <c r="A622" s="103"/>
      <c r="B622" s="103"/>
      <c r="C622" s="103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</row>
    <row r="623" spans="1:25" ht="14.25" customHeight="1" x14ac:dyDescent="0.25">
      <c r="A623" s="103"/>
      <c r="B623" s="103"/>
      <c r="C623" s="103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</row>
    <row r="624" spans="1:25" ht="14.25" customHeight="1" x14ac:dyDescent="0.25">
      <c r="A624" s="103"/>
      <c r="B624" s="103"/>
      <c r="C624" s="103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</row>
    <row r="625" spans="1:25" ht="14.25" customHeight="1" x14ac:dyDescent="0.25">
      <c r="A625" s="103"/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</row>
    <row r="626" spans="1:25" ht="14.25" customHeight="1" x14ac:dyDescent="0.25">
      <c r="A626" s="103"/>
      <c r="B626" s="103"/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</row>
    <row r="627" spans="1:25" ht="14.25" customHeight="1" x14ac:dyDescent="0.25">
      <c r="A627" s="103"/>
      <c r="B627" s="103"/>
      <c r="C627" s="103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</row>
    <row r="628" spans="1:25" ht="14.25" customHeight="1" x14ac:dyDescent="0.25">
      <c r="A628" s="103"/>
      <c r="B628" s="103"/>
      <c r="C628" s="103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</row>
    <row r="629" spans="1:25" ht="14.25" customHeight="1" x14ac:dyDescent="0.25">
      <c r="A629" s="103"/>
      <c r="B629" s="103"/>
      <c r="C629" s="103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</row>
    <row r="630" spans="1:25" ht="14.25" customHeight="1" x14ac:dyDescent="0.25">
      <c r="A630" s="103"/>
      <c r="B630" s="103"/>
      <c r="C630" s="103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</row>
    <row r="631" spans="1:25" ht="14.25" customHeight="1" x14ac:dyDescent="0.25">
      <c r="A631" s="103"/>
      <c r="B631" s="103"/>
      <c r="C631" s="103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</row>
    <row r="632" spans="1:25" ht="14.25" customHeight="1" x14ac:dyDescent="0.25">
      <c r="A632" s="103"/>
      <c r="B632" s="103"/>
      <c r="C632" s="103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</row>
    <row r="633" spans="1:25" ht="14.25" customHeight="1" x14ac:dyDescent="0.25">
      <c r="A633" s="103"/>
      <c r="B633" s="103"/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</row>
    <row r="634" spans="1:25" ht="14.25" customHeight="1" x14ac:dyDescent="0.25">
      <c r="A634" s="103"/>
      <c r="B634" s="103"/>
      <c r="C634" s="103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</row>
    <row r="635" spans="1:25" ht="14.25" customHeight="1" x14ac:dyDescent="0.25">
      <c r="A635" s="103"/>
      <c r="B635" s="103"/>
      <c r="C635" s="103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</row>
    <row r="636" spans="1:25" ht="14.25" customHeight="1" x14ac:dyDescent="0.25">
      <c r="A636" s="103"/>
      <c r="B636" s="103"/>
      <c r="C636" s="103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</row>
    <row r="637" spans="1:25" ht="14.25" customHeight="1" x14ac:dyDescent="0.25">
      <c r="A637" s="103"/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</row>
    <row r="638" spans="1:25" ht="14.25" customHeight="1" x14ac:dyDescent="0.25">
      <c r="A638" s="103"/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</row>
    <row r="639" spans="1:25" ht="14.25" customHeight="1" x14ac:dyDescent="0.25">
      <c r="A639" s="103"/>
      <c r="B639" s="103"/>
      <c r="C639" s="103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</row>
    <row r="640" spans="1:25" ht="14.25" customHeight="1" x14ac:dyDescent="0.25">
      <c r="A640" s="103"/>
      <c r="B640" s="103"/>
      <c r="C640" s="103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</row>
    <row r="641" spans="1:25" ht="14.25" customHeight="1" x14ac:dyDescent="0.25">
      <c r="A641" s="103"/>
      <c r="B641" s="103"/>
      <c r="C641" s="103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</row>
    <row r="642" spans="1:25" ht="14.25" customHeight="1" x14ac:dyDescent="0.25">
      <c r="A642" s="103"/>
      <c r="B642" s="103"/>
      <c r="C642" s="103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</row>
    <row r="643" spans="1:25" ht="14.25" customHeight="1" x14ac:dyDescent="0.25">
      <c r="A643" s="103"/>
      <c r="B643" s="103"/>
      <c r="C643" s="103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</row>
    <row r="644" spans="1:25" ht="14.25" customHeight="1" x14ac:dyDescent="0.25">
      <c r="A644" s="103"/>
      <c r="B644" s="103"/>
      <c r="C644" s="103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</row>
    <row r="645" spans="1:25" ht="14.25" customHeight="1" x14ac:dyDescent="0.25">
      <c r="A645" s="103"/>
      <c r="B645" s="103"/>
      <c r="C645" s="103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</row>
    <row r="646" spans="1:25" ht="14.25" customHeight="1" x14ac:dyDescent="0.25">
      <c r="A646" s="103"/>
      <c r="B646" s="103"/>
      <c r="C646" s="103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</row>
    <row r="647" spans="1:25" ht="14.25" customHeight="1" x14ac:dyDescent="0.25">
      <c r="A647" s="103"/>
      <c r="B647" s="103"/>
      <c r="C647" s="103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</row>
    <row r="648" spans="1:25" ht="14.25" customHeight="1" x14ac:dyDescent="0.25">
      <c r="A648" s="103"/>
      <c r="B648" s="103"/>
      <c r="C648" s="103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</row>
    <row r="649" spans="1:25" ht="14.25" customHeight="1" x14ac:dyDescent="0.25">
      <c r="A649" s="103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</row>
    <row r="650" spans="1:25" ht="14.25" customHeight="1" x14ac:dyDescent="0.25">
      <c r="A650" s="103"/>
      <c r="B650" s="103"/>
      <c r="C650" s="103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</row>
    <row r="651" spans="1:25" ht="14.25" customHeight="1" x14ac:dyDescent="0.25">
      <c r="A651" s="103"/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</row>
    <row r="652" spans="1:25" ht="14.25" customHeight="1" x14ac:dyDescent="0.25">
      <c r="A652" s="103"/>
      <c r="B652" s="103"/>
      <c r="C652" s="103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</row>
    <row r="653" spans="1:25" ht="14.25" customHeight="1" x14ac:dyDescent="0.25">
      <c r="A653" s="103"/>
      <c r="B653" s="103"/>
      <c r="C653" s="103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</row>
    <row r="654" spans="1:25" ht="14.25" customHeight="1" x14ac:dyDescent="0.25">
      <c r="A654" s="103"/>
      <c r="B654" s="103"/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</row>
    <row r="655" spans="1:25" ht="14.25" customHeight="1" x14ac:dyDescent="0.25">
      <c r="A655" s="103"/>
      <c r="B655" s="103"/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</row>
    <row r="656" spans="1:25" ht="14.25" customHeight="1" x14ac:dyDescent="0.25">
      <c r="A656" s="103"/>
      <c r="B656" s="103"/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</row>
    <row r="657" spans="1:25" ht="14.25" customHeight="1" x14ac:dyDescent="0.25">
      <c r="A657" s="103"/>
      <c r="B657" s="103"/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</row>
    <row r="658" spans="1:25" ht="14.25" customHeight="1" x14ac:dyDescent="0.25">
      <c r="A658" s="103"/>
      <c r="B658" s="103"/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</row>
    <row r="659" spans="1:25" ht="14.25" customHeight="1" x14ac:dyDescent="0.25">
      <c r="A659" s="103"/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</row>
    <row r="660" spans="1:25" ht="14.25" customHeight="1" x14ac:dyDescent="0.25">
      <c r="A660" s="103"/>
      <c r="B660" s="103"/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</row>
    <row r="661" spans="1:25" ht="14.25" customHeight="1" x14ac:dyDescent="0.25">
      <c r="A661" s="103"/>
      <c r="B661" s="103"/>
      <c r="C661" s="103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</row>
    <row r="662" spans="1:25" ht="14.25" customHeight="1" x14ac:dyDescent="0.25">
      <c r="A662" s="103"/>
      <c r="B662" s="103"/>
      <c r="C662" s="103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</row>
    <row r="663" spans="1:25" ht="14.25" customHeight="1" x14ac:dyDescent="0.25">
      <c r="A663" s="103"/>
      <c r="B663" s="103"/>
      <c r="C663" s="103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</row>
    <row r="664" spans="1:25" ht="14.25" customHeight="1" x14ac:dyDescent="0.25">
      <c r="A664" s="103"/>
      <c r="B664" s="103"/>
      <c r="C664" s="103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</row>
    <row r="665" spans="1:25" ht="14.25" customHeight="1" x14ac:dyDescent="0.25">
      <c r="A665" s="103"/>
      <c r="B665" s="103"/>
      <c r="C665" s="103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</row>
    <row r="666" spans="1:25" ht="14.25" customHeight="1" x14ac:dyDescent="0.25">
      <c r="A666" s="103"/>
      <c r="B666" s="103"/>
      <c r="C666" s="103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</row>
    <row r="667" spans="1:25" ht="14.25" customHeight="1" x14ac:dyDescent="0.25">
      <c r="A667" s="103"/>
      <c r="B667" s="103"/>
      <c r="C667" s="103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</row>
    <row r="668" spans="1:25" ht="14.25" customHeight="1" x14ac:dyDescent="0.25">
      <c r="A668" s="103"/>
      <c r="B668" s="103"/>
      <c r="C668" s="103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</row>
    <row r="669" spans="1:25" ht="14.25" customHeight="1" x14ac:dyDescent="0.25">
      <c r="A669" s="103"/>
      <c r="B669" s="103"/>
      <c r="C669" s="103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</row>
    <row r="670" spans="1:25" ht="14.25" customHeight="1" x14ac:dyDescent="0.25">
      <c r="A670" s="103"/>
      <c r="B670" s="103"/>
      <c r="C670" s="103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</row>
    <row r="671" spans="1:25" ht="14.25" customHeight="1" x14ac:dyDescent="0.25">
      <c r="A671" s="103"/>
      <c r="B671" s="103"/>
      <c r="C671" s="103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</row>
    <row r="672" spans="1:25" ht="14.25" customHeight="1" x14ac:dyDescent="0.25">
      <c r="A672" s="103"/>
      <c r="B672" s="103"/>
      <c r="C672" s="103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</row>
    <row r="673" spans="1:25" ht="14.25" customHeight="1" x14ac:dyDescent="0.25">
      <c r="A673" s="103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</row>
    <row r="674" spans="1:25" ht="14.25" customHeight="1" x14ac:dyDescent="0.25">
      <c r="A674" s="103"/>
      <c r="B674" s="103"/>
      <c r="C674" s="103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</row>
    <row r="675" spans="1:25" ht="14.25" customHeight="1" x14ac:dyDescent="0.25">
      <c r="A675" s="103"/>
      <c r="B675" s="103"/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</row>
    <row r="676" spans="1:25" ht="14.25" customHeight="1" x14ac:dyDescent="0.25">
      <c r="A676" s="103"/>
      <c r="B676" s="103"/>
      <c r="C676" s="103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</row>
    <row r="677" spans="1:25" ht="14.25" customHeight="1" x14ac:dyDescent="0.25">
      <c r="A677" s="103"/>
      <c r="B677" s="103"/>
      <c r="C677" s="103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</row>
    <row r="678" spans="1:25" ht="14.25" customHeight="1" x14ac:dyDescent="0.25">
      <c r="A678" s="103"/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</row>
    <row r="679" spans="1:25" ht="14.25" customHeight="1" x14ac:dyDescent="0.25">
      <c r="A679" s="103"/>
      <c r="B679" s="103"/>
      <c r="C679" s="103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</row>
    <row r="680" spans="1:25" ht="14.25" customHeight="1" x14ac:dyDescent="0.25">
      <c r="A680" s="103"/>
      <c r="B680" s="103"/>
      <c r="C680" s="103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</row>
    <row r="681" spans="1:25" ht="14.25" customHeight="1" x14ac:dyDescent="0.25">
      <c r="A681" s="103"/>
      <c r="B681" s="103"/>
      <c r="C681" s="103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</row>
    <row r="682" spans="1:25" ht="14.25" customHeight="1" x14ac:dyDescent="0.25">
      <c r="A682" s="103"/>
      <c r="B682" s="103"/>
      <c r="C682" s="103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</row>
    <row r="683" spans="1:25" ht="14.25" customHeight="1" x14ac:dyDescent="0.25">
      <c r="A683" s="103"/>
      <c r="B683" s="103"/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</row>
    <row r="684" spans="1:25" ht="14.25" customHeight="1" x14ac:dyDescent="0.25">
      <c r="A684" s="103"/>
      <c r="B684" s="103"/>
      <c r="C684" s="103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</row>
    <row r="685" spans="1:25" ht="14.25" customHeight="1" x14ac:dyDescent="0.25">
      <c r="A685" s="103"/>
      <c r="B685" s="103"/>
      <c r="C685" s="103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</row>
    <row r="686" spans="1:25" ht="14.25" customHeight="1" x14ac:dyDescent="0.25">
      <c r="A686" s="103"/>
      <c r="B686" s="103"/>
      <c r="C686" s="103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</row>
    <row r="687" spans="1:25" ht="14.25" customHeight="1" x14ac:dyDescent="0.25">
      <c r="A687" s="103"/>
      <c r="B687" s="103"/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</row>
    <row r="688" spans="1:25" ht="14.25" customHeight="1" x14ac:dyDescent="0.25">
      <c r="A688" s="103"/>
      <c r="B688" s="103"/>
      <c r="C688" s="103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</row>
    <row r="689" spans="1:25" ht="14.25" customHeight="1" x14ac:dyDescent="0.25">
      <c r="A689" s="103"/>
      <c r="B689" s="103"/>
      <c r="C689" s="103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</row>
    <row r="690" spans="1:25" ht="14.25" customHeight="1" x14ac:dyDescent="0.25">
      <c r="A690" s="103"/>
      <c r="B690" s="103"/>
      <c r="C690" s="103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</row>
    <row r="691" spans="1:25" ht="14.25" customHeight="1" x14ac:dyDescent="0.25">
      <c r="A691" s="103"/>
      <c r="B691" s="103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</row>
    <row r="692" spans="1:25" ht="14.25" customHeight="1" x14ac:dyDescent="0.25">
      <c r="A692" s="103"/>
      <c r="B692" s="103"/>
      <c r="C692" s="103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</row>
    <row r="693" spans="1:25" ht="14.25" customHeight="1" x14ac:dyDescent="0.25">
      <c r="A693" s="103"/>
      <c r="B693" s="103"/>
      <c r="C693" s="103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</row>
    <row r="694" spans="1:25" ht="14.25" customHeight="1" x14ac:dyDescent="0.25">
      <c r="A694" s="103"/>
      <c r="B694" s="103"/>
      <c r="C694" s="103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</row>
    <row r="695" spans="1:25" ht="14.25" customHeight="1" x14ac:dyDescent="0.25">
      <c r="A695" s="103"/>
      <c r="B695" s="103"/>
      <c r="C695" s="103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</row>
    <row r="696" spans="1:25" ht="14.25" customHeight="1" x14ac:dyDescent="0.25">
      <c r="A696" s="103"/>
      <c r="B696" s="103"/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</row>
    <row r="697" spans="1:25" ht="14.25" customHeight="1" x14ac:dyDescent="0.25">
      <c r="A697" s="103"/>
      <c r="B697" s="103"/>
      <c r="C697" s="103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</row>
    <row r="698" spans="1:25" ht="14.25" customHeight="1" x14ac:dyDescent="0.25">
      <c r="A698" s="103"/>
      <c r="B698" s="103"/>
      <c r="C698" s="103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</row>
    <row r="699" spans="1:25" ht="14.25" customHeight="1" x14ac:dyDescent="0.25">
      <c r="A699" s="103"/>
      <c r="B699" s="103"/>
      <c r="C699" s="103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</row>
    <row r="700" spans="1:25" ht="14.25" customHeight="1" x14ac:dyDescent="0.25">
      <c r="A700" s="103"/>
      <c r="B700" s="103"/>
      <c r="C700" s="103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</row>
    <row r="701" spans="1:25" ht="14.25" customHeight="1" x14ac:dyDescent="0.25">
      <c r="A701" s="103"/>
      <c r="B701" s="103"/>
      <c r="C701" s="103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</row>
    <row r="702" spans="1:25" ht="14.25" customHeight="1" x14ac:dyDescent="0.25">
      <c r="A702" s="103"/>
      <c r="B702" s="103"/>
      <c r="C702" s="103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</row>
    <row r="703" spans="1:25" ht="14.25" customHeight="1" x14ac:dyDescent="0.25">
      <c r="A703" s="103"/>
      <c r="B703" s="103"/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</row>
    <row r="704" spans="1:25" ht="14.25" customHeight="1" x14ac:dyDescent="0.25">
      <c r="A704" s="103"/>
      <c r="B704" s="103"/>
      <c r="C704" s="103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</row>
    <row r="705" spans="1:25" ht="14.25" customHeight="1" x14ac:dyDescent="0.25">
      <c r="A705" s="103"/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</row>
    <row r="706" spans="1:25" ht="14.25" customHeight="1" x14ac:dyDescent="0.25">
      <c r="A706" s="103"/>
      <c r="B706" s="103"/>
      <c r="C706" s="103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</row>
    <row r="707" spans="1:25" ht="14.25" customHeight="1" x14ac:dyDescent="0.25">
      <c r="A707" s="103"/>
      <c r="B707" s="103"/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</row>
    <row r="708" spans="1:25" ht="14.25" customHeight="1" x14ac:dyDescent="0.25">
      <c r="A708" s="103"/>
      <c r="B708" s="103"/>
      <c r="C708" s="103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</row>
    <row r="709" spans="1:25" ht="14.25" customHeight="1" x14ac:dyDescent="0.25">
      <c r="A709" s="103"/>
      <c r="B709" s="103"/>
      <c r="C709" s="103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</row>
    <row r="710" spans="1:25" ht="14.25" customHeight="1" x14ac:dyDescent="0.25">
      <c r="A710" s="103"/>
      <c r="B710" s="103"/>
      <c r="C710" s="103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</row>
    <row r="711" spans="1:25" ht="14.25" customHeight="1" x14ac:dyDescent="0.25">
      <c r="A711" s="103"/>
      <c r="B711" s="103"/>
      <c r="C711" s="103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</row>
    <row r="712" spans="1:25" ht="14.25" customHeight="1" x14ac:dyDescent="0.25">
      <c r="A712" s="103"/>
      <c r="B712" s="103"/>
      <c r="C712" s="103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</row>
    <row r="713" spans="1:25" ht="14.25" customHeight="1" x14ac:dyDescent="0.25">
      <c r="A713" s="103"/>
      <c r="B713" s="103"/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</row>
    <row r="714" spans="1:25" ht="14.25" customHeight="1" x14ac:dyDescent="0.25">
      <c r="A714" s="103"/>
      <c r="B714" s="103"/>
      <c r="C714" s="103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</row>
    <row r="715" spans="1:25" ht="14.25" customHeight="1" x14ac:dyDescent="0.25">
      <c r="A715" s="103"/>
      <c r="B715" s="103"/>
      <c r="C715" s="103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</row>
    <row r="716" spans="1:25" ht="14.25" customHeight="1" x14ac:dyDescent="0.25">
      <c r="A716" s="103"/>
      <c r="B716" s="103"/>
      <c r="C716" s="103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</row>
    <row r="717" spans="1:25" ht="14.25" customHeight="1" x14ac:dyDescent="0.25">
      <c r="A717" s="103"/>
      <c r="B717" s="103"/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</row>
    <row r="718" spans="1:25" ht="14.25" customHeight="1" x14ac:dyDescent="0.25">
      <c r="A718" s="103"/>
      <c r="B718" s="103"/>
      <c r="C718" s="103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</row>
    <row r="719" spans="1:25" ht="14.25" customHeight="1" x14ac:dyDescent="0.25">
      <c r="A719" s="103"/>
      <c r="B719" s="103"/>
      <c r="C719" s="103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</row>
    <row r="720" spans="1:25" ht="14.25" customHeight="1" x14ac:dyDescent="0.25">
      <c r="A720" s="103"/>
      <c r="B720" s="103"/>
      <c r="C720" s="103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</row>
    <row r="721" spans="1:25" ht="14.25" customHeight="1" x14ac:dyDescent="0.25">
      <c r="A721" s="103"/>
      <c r="B721" s="103"/>
      <c r="C721" s="103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</row>
    <row r="722" spans="1:25" ht="14.25" customHeight="1" x14ac:dyDescent="0.25">
      <c r="A722" s="103"/>
      <c r="B722" s="103"/>
      <c r="C722" s="103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</row>
    <row r="723" spans="1:25" ht="14.25" customHeight="1" x14ac:dyDescent="0.25">
      <c r="A723" s="103"/>
      <c r="B723" s="103"/>
      <c r="C723" s="103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</row>
    <row r="724" spans="1:25" ht="14.25" customHeight="1" x14ac:dyDescent="0.25">
      <c r="A724" s="103"/>
      <c r="B724" s="103"/>
      <c r="C724" s="103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</row>
    <row r="725" spans="1:25" ht="14.25" customHeight="1" x14ac:dyDescent="0.25">
      <c r="A725" s="103"/>
      <c r="B725" s="103"/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</row>
    <row r="726" spans="1:25" ht="14.25" customHeight="1" x14ac:dyDescent="0.25">
      <c r="A726" s="103"/>
      <c r="B726" s="103"/>
      <c r="C726" s="103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</row>
    <row r="727" spans="1:25" ht="14.25" customHeight="1" x14ac:dyDescent="0.25">
      <c r="A727" s="103"/>
      <c r="B727" s="103"/>
      <c r="C727" s="103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</row>
    <row r="728" spans="1:25" ht="14.25" customHeight="1" x14ac:dyDescent="0.25">
      <c r="A728" s="103"/>
      <c r="B728" s="103"/>
      <c r="C728" s="103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</row>
    <row r="729" spans="1:25" ht="14.25" customHeight="1" x14ac:dyDescent="0.25">
      <c r="A729" s="103"/>
      <c r="B729" s="103"/>
      <c r="C729" s="103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</row>
    <row r="730" spans="1:25" ht="14.25" customHeight="1" x14ac:dyDescent="0.25">
      <c r="A730" s="103"/>
      <c r="B730" s="103"/>
      <c r="C730" s="103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</row>
    <row r="731" spans="1:25" ht="14.25" customHeight="1" x14ac:dyDescent="0.25">
      <c r="A731" s="103"/>
      <c r="B731" s="103"/>
      <c r="C731" s="103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</row>
    <row r="732" spans="1:25" ht="14.25" customHeight="1" x14ac:dyDescent="0.25">
      <c r="A732" s="103"/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</row>
    <row r="733" spans="1:25" ht="14.25" customHeight="1" x14ac:dyDescent="0.25">
      <c r="A733" s="103"/>
      <c r="B733" s="103"/>
      <c r="C733" s="103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</row>
    <row r="734" spans="1:25" ht="14.25" customHeight="1" x14ac:dyDescent="0.25">
      <c r="A734" s="103"/>
      <c r="B734" s="103"/>
      <c r="C734" s="103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</row>
    <row r="735" spans="1:25" ht="14.25" customHeight="1" x14ac:dyDescent="0.25">
      <c r="A735" s="103"/>
      <c r="B735" s="103"/>
      <c r="C735" s="103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</row>
    <row r="736" spans="1:25" ht="14.25" customHeight="1" x14ac:dyDescent="0.25">
      <c r="A736" s="103"/>
      <c r="B736" s="103"/>
      <c r="C736" s="103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</row>
    <row r="737" spans="1:25" ht="14.25" customHeight="1" x14ac:dyDescent="0.25">
      <c r="A737" s="103"/>
      <c r="B737" s="103"/>
      <c r="C737" s="103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</row>
    <row r="738" spans="1:25" ht="14.25" customHeight="1" x14ac:dyDescent="0.25">
      <c r="A738" s="103"/>
      <c r="B738" s="103"/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</row>
    <row r="739" spans="1:25" ht="14.25" customHeight="1" x14ac:dyDescent="0.25">
      <c r="A739" s="103"/>
      <c r="B739" s="103"/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</row>
    <row r="740" spans="1:25" ht="14.25" customHeight="1" x14ac:dyDescent="0.25">
      <c r="A740" s="103"/>
      <c r="B740" s="103"/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</row>
    <row r="741" spans="1:25" ht="14.25" customHeight="1" x14ac:dyDescent="0.25">
      <c r="A741" s="103"/>
      <c r="B741" s="103"/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</row>
    <row r="742" spans="1:25" ht="14.25" customHeight="1" x14ac:dyDescent="0.25">
      <c r="A742" s="103"/>
      <c r="B742" s="103"/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</row>
    <row r="743" spans="1:25" ht="14.25" customHeight="1" x14ac:dyDescent="0.25">
      <c r="A743" s="103"/>
      <c r="B743" s="103"/>
      <c r="C743" s="103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</row>
    <row r="744" spans="1:25" ht="14.25" customHeight="1" x14ac:dyDescent="0.25">
      <c r="A744" s="103"/>
      <c r="B744" s="103"/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</row>
    <row r="745" spans="1:25" ht="14.25" customHeight="1" x14ac:dyDescent="0.25">
      <c r="A745" s="103"/>
      <c r="B745" s="103"/>
      <c r="C745" s="103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</row>
    <row r="746" spans="1:25" ht="14.25" customHeight="1" x14ac:dyDescent="0.25">
      <c r="A746" s="103"/>
      <c r="B746" s="103"/>
      <c r="C746" s="103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</row>
    <row r="747" spans="1:25" ht="14.25" customHeight="1" x14ac:dyDescent="0.25">
      <c r="A747" s="103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</row>
    <row r="748" spans="1:25" ht="14.25" customHeight="1" x14ac:dyDescent="0.25">
      <c r="A748" s="103"/>
      <c r="B748" s="103"/>
      <c r="C748" s="103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</row>
    <row r="749" spans="1:25" ht="14.25" customHeight="1" x14ac:dyDescent="0.25">
      <c r="A749" s="103"/>
      <c r="B749" s="103"/>
      <c r="C749" s="103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</row>
    <row r="750" spans="1:25" ht="14.25" customHeight="1" x14ac:dyDescent="0.25">
      <c r="A750" s="103"/>
      <c r="B750" s="103"/>
      <c r="C750" s="103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</row>
    <row r="751" spans="1:25" ht="14.25" customHeight="1" x14ac:dyDescent="0.25">
      <c r="A751" s="103"/>
      <c r="B751" s="103"/>
      <c r="C751" s="103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</row>
    <row r="752" spans="1:25" ht="14.25" customHeight="1" x14ac:dyDescent="0.25">
      <c r="A752" s="103"/>
      <c r="B752" s="103"/>
      <c r="C752" s="103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</row>
    <row r="753" spans="1:25" ht="14.25" customHeight="1" x14ac:dyDescent="0.25">
      <c r="A753" s="103"/>
      <c r="B753" s="103"/>
      <c r="C753" s="103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</row>
    <row r="754" spans="1:25" ht="14.25" customHeight="1" x14ac:dyDescent="0.25">
      <c r="A754" s="103"/>
      <c r="B754" s="103"/>
      <c r="C754" s="103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</row>
    <row r="755" spans="1:25" ht="14.25" customHeight="1" x14ac:dyDescent="0.25">
      <c r="A755" s="103"/>
      <c r="B755" s="103"/>
      <c r="C755" s="103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</row>
    <row r="756" spans="1:25" ht="14.25" customHeight="1" x14ac:dyDescent="0.25">
      <c r="A756" s="103"/>
      <c r="B756" s="103"/>
      <c r="C756" s="103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</row>
    <row r="757" spans="1:25" ht="14.25" customHeight="1" x14ac:dyDescent="0.25">
      <c r="A757" s="103"/>
      <c r="B757" s="103"/>
      <c r="C757" s="103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</row>
    <row r="758" spans="1:25" ht="14.25" customHeight="1" x14ac:dyDescent="0.25">
      <c r="A758" s="103"/>
      <c r="B758" s="103"/>
      <c r="C758" s="103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</row>
    <row r="759" spans="1:25" ht="14.25" customHeight="1" x14ac:dyDescent="0.25">
      <c r="A759" s="103"/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</row>
    <row r="760" spans="1:25" ht="14.25" customHeight="1" x14ac:dyDescent="0.25">
      <c r="A760" s="103"/>
      <c r="B760" s="103"/>
      <c r="C760" s="103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</row>
    <row r="761" spans="1:25" ht="14.25" customHeight="1" x14ac:dyDescent="0.25">
      <c r="A761" s="103"/>
      <c r="B761" s="103"/>
      <c r="C761" s="103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</row>
    <row r="762" spans="1:25" ht="14.25" customHeight="1" x14ac:dyDescent="0.25">
      <c r="A762" s="103"/>
      <c r="B762" s="103"/>
      <c r="C762" s="103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</row>
    <row r="763" spans="1:25" ht="14.25" customHeight="1" x14ac:dyDescent="0.25">
      <c r="A763" s="103"/>
      <c r="B763" s="103"/>
      <c r="C763" s="103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</row>
    <row r="764" spans="1:25" ht="14.25" customHeight="1" x14ac:dyDescent="0.25">
      <c r="A764" s="103"/>
      <c r="B764" s="103"/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</row>
    <row r="765" spans="1:25" ht="14.25" customHeight="1" x14ac:dyDescent="0.25">
      <c r="A765" s="103"/>
      <c r="B765" s="103"/>
      <c r="C765" s="103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</row>
    <row r="766" spans="1:25" ht="14.25" customHeight="1" x14ac:dyDescent="0.25">
      <c r="A766" s="103"/>
      <c r="B766" s="103"/>
      <c r="C766" s="103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</row>
    <row r="767" spans="1:25" ht="14.25" customHeight="1" x14ac:dyDescent="0.25">
      <c r="A767" s="103"/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</row>
    <row r="768" spans="1:25" ht="14.25" customHeight="1" x14ac:dyDescent="0.25">
      <c r="A768" s="103"/>
      <c r="B768" s="103"/>
      <c r="C768" s="103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</row>
    <row r="769" spans="1:25" ht="14.25" customHeight="1" x14ac:dyDescent="0.25">
      <c r="A769" s="103"/>
      <c r="B769" s="103"/>
      <c r="C769" s="103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</row>
    <row r="770" spans="1:25" ht="14.25" customHeight="1" x14ac:dyDescent="0.25">
      <c r="A770" s="103"/>
      <c r="B770" s="103"/>
      <c r="C770" s="103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</row>
    <row r="771" spans="1:25" ht="14.25" customHeight="1" x14ac:dyDescent="0.25">
      <c r="A771" s="103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</row>
    <row r="772" spans="1:25" ht="14.25" customHeight="1" x14ac:dyDescent="0.25">
      <c r="A772" s="103"/>
      <c r="B772" s="103"/>
      <c r="C772" s="103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</row>
    <row r="773" spans="1:25" ht="14.25" customHeight="1" x14ac:dyDescent="0.25">
      <c r="A773" s="103"/>
      <c r="B773" s="103"/>
      <c r="C773" s="103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</row>
    <row r="774" spans="1:25" ht="14.25" customHeight="1" x14ac:dyDescent="0.25">
      <c r="A774" s="103"/>
      <c r="B774" s="103"/>
      <c r="C774" s="103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</row>
    <row r="775" spans="1:25" ht="14.25" customHeight="1" x14ac:dyDescent="0.25">
      <c r="A775" s="103"/>
      <c r="B775" s="103"/>
      <c r="C775" s="103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</row>
    <row r="776" spans="1:25" ht="14.25" customHeight="1" x14ac:dyDescent="0.25">
      <c r="A776" s="103"/>
      <c r="B776" s="103"/>
      <c r="C776" s="103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</row>
    <row r="777" spans="1:25" ht="14.25" customHeight="1" x14ac:dyDescent="0.25">
      <c r="A777" s="103"/>
      <c r="B777" s="103"/>
      <c r="C777" s="103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</row>
    <row r="778" spans="1:25" ht="14.25" customHeight="1" x14ac:dyDescent="0.25">
      <c r="A778" s="103"/>
      <c r="B778" s="103"/>
      <c r="C778" s="103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</row>
    <row r="779" spans="1:25" ht="14.25" customHeight="1" x14ac:dyDescent="0.25">
      <c r="A779" s="103"/>
      <c r="B779" s="103"/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</row>
    <row r="780" spans="1:25" ht="14.25" customHeight="1" x14ac:dyDescent="0.25">
      <c r="A780" s="103"/>
      <c r="B780" s="103"/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</row>
    <row r="781" spans="1:25" ht="14.25" customHeight="1" x14ac:dyDescent="0.25">
      <c r="A781" s="103"/>
      <c r="B781" s="103"/>
      <c r="C781" s="103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</row>
    <row r="782" spans="1:25" ht="14.25" customHeight="1" x14ac:dyDescent="0.25">
      <c r="A782" s="103"/>
      <c r="B782" s="103"/>
      <c r="C782" s="103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</row>
    <row r="783" spans="1:25" ht="14.25" customHeight="1" x14ac:dyDescent="0.25">
      <c r="A783" s="103"/>
      <c r="B783" s="103"/>
      <c r="C783" s="103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</row>
    <row r="784" spans="1:25" ht="14.25" customHeight="1" x14ac:dyDescent="0.25">
      <c r="A784" s="103"/>
      <c r="B784" s="103"/>
      <c r="C784" s="103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</row>
    <row r="785" spans="1:25" ht="14.25" customHeight="1" x14ac:dyDescent="0.25">
      <c r="A785" s="103"/>
      <c r="B785" s="103"/>
      <c r="C785" s="103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</row>
    <row r="786" spans="1:25" ht="14.25" customHeight="1" x14ac:dyDescent="0.25">
      <c r="A786" s="103"/>
      <c r="B786" s="103"/>
      <c r="C786" s="103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</row>
    <row r="787" spans="1:25" ht="14.25" customHeight="1" x14ac:dyDescent="0.25">
      <c r="A787" s="103"/>
      <c r="B787" s="103"/>
      <c r="C787" s="103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</row>
    <row r="788" spans="1:25" ht="14.25" customHeight="1" x14ac:dyDescent="0.25">
      <c r="A788" s="103"/>
      <c r="B788" s="103"/>
      <c r="C788" s="103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</row>
    <row r="789" spans="1:25" ht="14.25" customHeight="1" x14ac:dyDescent="0.25">
      <c r="A789" s="103"/>
      <c r="B789" s="103"/>
      <c r="C789" s="103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</row>
    <row r="790" spans="1:25" ht="14.25" customHeight="1" x14ac:dyDescent="0.25">
      <c r="A790" s="103"/>
      <c r="B790" s="103"/>
      <c r="C790" s="103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</row>
    <row r="791" spans="1:25" ht="14.25" customHeight="1" x14ac:dyDescent="0.25">
      <c r="A791" s="103"/>
      <c r="B791" s="103"/>
      <c r="C791" s="103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</row>
    <row r="792" spans="1:25" ht="14.25" customHeight="1" x14ac:dyDescent="0.25">
      <c r="A792" s="103"/>
      <c r="B792" s="103"/>
      <c r="C792" s="103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</row>
    <row r="793" spans="1:25" ht="14.25" customHeight="1" x14ac:dyDescent="0.25">
      <c r="A793" s="103"/>
      <c r="B793" s="103"/>
      <c r="C793" s="103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</row>
    <row r="794" spans="1:25" ht="14.25" customHeight="1" x14ac:dyDescent="0.25">
      <c r="A794" s="103"/>
      <c r="B794" s="103"/>
      <c r="C794" s="103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</row>
    <row r="795" spans="1:25" ht="14.25" customHeight="1" x14ac:dyDescent="0.25">
      <c r="A795" s="103"/>
      <c r="B795" s="103"/>
      <c r="C795" s="103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</row>
    <row r="796" spans="1:25" ht="14.25" customHeight="1" x14ac:dyDescent="0.25">
      <c r="A796" s="103"/>
      <c r="B796" s="103"/>
      <c r="C796" s="103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</row>
    <row r="797" spans="1:25" ht="14.25" customHeight="1" x14ac:dyDescent="0.25">
      <c r="A797" s="103"/>
      <c r="B797" s="103"/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</row>
    <row r="798" spans="1:25" ht="14.25" customHeight="1" x14ac:dyDescent="0.25">
      <c r="A798" s="103"/>
      <c r="B798" s="103"/>
      <c r="C798" s="103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</row>
    <row r="799" spans="1:25" ht="14.25" customHeight="1" x14ac:dyDescent="0.25">
      <c r="A799" s="103"/>
      <c r="B799" s="103"/>
      <c r="C799" s="103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</row>
    <row r="800" spans="1:25" ht="14.25" customHeight="1" x14ac:dyDescent="0.25">
      <c r="A800" s="103"/>
      <c r="B800" s="103"/>
      <c r="C800" s="103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</row>
    <row r="801" spans="1:25" ht="14.25" customHeight="1" x14ac:dyDescent="0.25">
      <c r="A801" s="103"/>
      <c r="B801" s="103"/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</row>
    <row r="802" spans="1:25" ht="14.25" customHeight="1" x14ac:dyDescent="0.25">
      <c r="A802" s="103"/>
      <c r="B802" s="103"/>
      <c r="C802" s="103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</row>
    <row r="803" spans="1:25" ht="14.25" customHeight="1" x14ac:dyDescent="0.25">
      <c r="A803" s="103"/>
      <c r="B803" s="103"/>
      <c r="C803" s="103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</row>
    <row r="804" spans="1:25" ht="14.25" customHeight="1" x14ac:dyDescent="0.25">
      <c r="A804" s="103"/>
      <c r="B804" s="103"/>
      <c r="C804" s="103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</row>
    <row r="805" spans="1:25" ht="14.25" customHeight="1" x14ac:dyDescent="0.25">
      <c r="A805" s="103"/>
      <c r="B805" s="103"/>
      <c r="C805" s="103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</row>
    <row r="806" spans="1:25" ht="14.25" customHeight="1" x14ac:dyDescent="0.25">
      <c r="A806" s="103"/>
      <c r="B806" s="103"/>
      <c r="C806" s="103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</row>
    <row r="807" spans="1:25" ht="14.25" customHeight="1" x14ac:dyDescent="0.25">
      <c r="A807" s="103"/>
      <c r="B807" s="103"/>
      <c r="C807" s="103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</row>
    <row r="808" spans="1:25" ht="14.25" customHeight="1" x14ac:dyDescent="0.25">
      <c r="A808" s="103"/>
      <c r="B808" s="103"/>
      <c r="C808" s="103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</row>
    <row r="809" spans="1:25" ht="14.25" customHeight="1" x14ac:dyDescent="0.25">
      <c r="A809" s="103"/>
      <c r="B809" s="103"/>
      <c r="C809" s="103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</row>
    <row r="810" spans="1:25" ht="14.25" customHeight="1" x14ac:dyDescent="0.25">
      <c r="A810" s="103"/>
      <c r="B810" s="103"/>
      <c r="C810" s="103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</row>
    <row r="811" spans="1:25" ht="14.25" customHeight="1" x14ac:dyDescent="0.25">
      <c r="A811" s="103"/>
      <c r="B811" s="103"/>
      <c r="C811" s="103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</row>
    <row r="812" spans="1:25" ht="14.25" customHeight="1" x14ac:dyDescent="0.25">
      <c r="A812" s="103"/>
      <c r="B812" s="103"/>
      <c r="C812" s="103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</row>
    <row r="813" spans="1:25" ht="14.25" customHeight="1" x14ac:dyDescent="0.25">
      <c r="A813" s="103"/>
      <c r="B813" s="103"/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</row>
    <row r="814" spans="1:25" ht="14.25" customHeight="1" x14ac:dyDescent="0.25">
      <c r="A814" s="103"/>
      <c r="B814" s="103"/>
      <c r="C814" s="103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</row>
    <row r="815" spans="1:25" ht="14.25" customHeight="1" x14ac:dyDescent="0.25">
      <c r="A815" s="103"/>
      <c r="B815" s="103"/>
      <c r="C815" s="103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</row>
    <row r="816" spans="1:25" ht="14.25" customHeight="1" x14ac:dyDescent="0.25">
      <c r="A816" s="103"/>
      <c r="B816" s="103"/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</row>
    <row r="817" spans="1:25" ht="14.25" customHeight="1" x14ac:dyDescent="0.25">
      <c r="A817" s="103"/>
      <c r="B817" s="103"/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</row>
    <row r="818" spans="1:25" ht="14.25" customHeight="1" x14ac:dyDescent="0.25">
      <c r="A818" s="103"/>
      <c r="B818" s="103"/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</row>
    <row r="819" spans="1:25" ht="14.25" customHeight="1" x14ac:dyDescent="0.25">
      <c r="A819" s="103"/>
      <c r="B819" s="103"/>
      <c r="C819" s="103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</row>
    <row r="820" spans="1:25" ht="14.25" customHeight="1" x14ac:dyDescent="0.25">
      <c r="A820" s="103"/>
      <c r="B820" s="103"/>
      <c r="C820" s="103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</row>
    <row r="821" spans="1:25" ht="14.25" customHeight="1" x14ac:dyDescent="0.25">
      <c r="A821" s="103"/>
      <c r="B821" s="103"/>
      <c r="C821" s="103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</row>
    <row r="822" spans="1:25" ht="14.25" customHeight="1" x14ac:dyDescent="0.25">
      <c r="A822" s="103"/>
      <c r="B822" s="103"/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</row>
    <row r="823" spans="1:25" ht="14.25" customHeight="1" x14ac:dyDescent="0.25">
      <c r="A823" s="103"/>
      <c r="B823" s="103"/>
      <c r="C823" s="103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</row>
    <row r="824" spans="1:25" ht="14.25" customHeight="1" x14ac:dyDescent="0.25">
      <c r="A824" s="103"/>
      <c r="B824" s="103"/>
      <c r="C824" s="103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</row>
    <row r="825" spans="1:25" ht="14.25" customHeight="1" x14ac:dyDescent="0.25">
      <c r="A825" s="103"/>
      <c r="B825" s="103"/>
      <c r="C825" s="103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</row>
    <row r="826" spans="1:25" ht="14.25" customHeight="1" x14ac:dyDescent="0.25">
      <c r="A826" s="103"/>
      <c r="B826" s="103"/>
      <c r="C826" s="103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</row>
    <row r="827" spans="1:25" ht="14.25" customHeight="1" x14ac:dyDescent="0.25">
      <c r="A827" s="103"/>
      <c r="B827" s="103"/>
      <c r="C827" s="103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</row>
    <row r="828" spans="1:25" ht="14.25" customHeight="1" x14ac:dyDescent="0.25">
      <c r="A828" s="103"/>
      <c r="B828" s="103"/>
      <c r="C828" s="103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</row>
    <row r="829" spans="1:25" ht="14.25" customHeight="1" x14ac:dyDescent="0.25">
      <c r="A829" s="103"/>
      <c r="B829" s="103"/>
      <c r="C829" s="103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</row>
    <row r="830" spans="1:25" ht="14.25" customHeight="1" x14ac:dyDescent="0.25">
      <c r="A830" s="103"/>
      <c r="B830" s="103"/>
      <c r="C830" s="103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</row>
    <row r="831" spans="1:25" ht="14.25" customHeight="1" x14ac:dyDescent="0.25">
      <c r="A831" s="103"/>
      <c r="B831" s="103"/>
      <c r="C831" s="103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</row>
    <row r="832" spans="1:25" ht="14.25" customHeight="1" x14ac:dyDescent="0.25">
      <c r="A832" s="103"/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</row>
    <row r="833" spans="1:25" ht="14.25" customHeight="1" x14ac:dyDescent="0.25">
      <c r="A833" s="103"/>
      <c r="B833" s="103"/>
      <c r="C833" s="103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</row>
    <row r="834" spans="1:25" ht="14.25" customHeight="1" x14ac:dyDescent="0.25">
      <c r="A834" s="103"/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</row>
    <row r="835" spans="1:25" ht="14.25" customHeight="1" x14ac:dyDescent="0.25">
      <c r="A835" s="103"/>
      <c r="B835" s="103"/>
      <c r="C835" s="103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</row>
    <row r="836" spans="1:25" ht="14.25" customHeight="1" x14ac:dyDescent="0.25">
      <c r="A836" s="103"/>
      <c r="B836" s="103"/>
      <c r="C836" s="103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</row>
    <row r="837" spans="1:25" ht="14.25" customHeight="1" x14ac:dyDescent="0.25">
      <c r="A837" s="103"/>
      <c r="B837" s="103"/>
      <c r="C837" s="103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</row>
    <row r="838" spans="1:25" ht="14.25" customHeight="1" x14ac:dyDescent="0.25">
      <c r="A838" s="103"/>
      <c r="B838" s="103"/>
      <c r="C838" s="103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</row>
    <row r="839" spans="1:25" ht="14.25" customHeight="1" x14ac:dyDescent="0.25">
      <c r="A839" s="103"/>
      <c r="B839" s="103"/>
      <c r="C839" s="103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</row>
    <row r="840" spans="1:25" ht="14.25" customHeight="1" x14ac:dyDescent="0.25">
      <c r="A840" s="103"/>
      <c r="B840" s="103"/>
      <c r="C840" s="103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</row>
    <row r="841" spans="1:25" ht="14.25" customHeight="1" x14ac:dyDescent="0.25">
      <c r="A841" s="103"/>
      <c r="B841" s="103"/>
      <c r="C841" s="103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</row>
    <row r="842" spans="1:25" ht="14.25" customHeight="1" x14ac:dyDescent="0.25">
      <c r="A842" s="103"/>
      <c r="B842" s="103"/>
      <c r="C842" s="103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</row>
    <row r="843" spans="1:25" ht="14.25" customHeight="1" x14ac:dyDescent="0.25">
      <c r="A843" s="103"/>
      <c r="B843" s="103"/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</row>
    <row r="844" spans="1:25" ht="14.25" customHeight="1" x14ac:dyDescent="0.25">
      <c r="A844" s="103"/>
      <c r="B844" s="103"/>
      <c r="C844" s="103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</row>
    <row r="845" spans="1:25" ht="14.25" customHeight="1" x14ac:dyDescent="0.25">
      <c r="A845" s="103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</row>
    <row r="846" spans="1:25" ht="14.25" customHeight="1" x14ac:dyDescent="0.25">
      <c r="A846" s="103"/>
      <c r="B846" s="103"/>
      <c r="C846" s="103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</row>
    <row r="847" spans="1:25" ht="14.25" customHeight="1" x14ac:dyDescent="0.25">
      <c r="A847" s="103"/>
      <c r="B847" s="103"/>
      <c r="C847" s="103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</row>
    <row r="848" spans="1:25" ht="14.25" customHeight="1" x14ac:dyDescent="0.25">
      <c r="A848" s="103"/>
      <c r="B848" s="103"/>
      <c r="C848" s="103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</row>
    <row r="849" spans="1:25" ht="14.25" customHeight="1" x14ac:dyDescent="0.25">
      <c r="A849" s="103"/>
      <c r="B849" s="103"/>
      <c r="C849" s="103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</row>
    <row r="850" spans="1:25" ht="14.25" customHeight="1" x14ac:dyDescent="0.25">
      <c r="A850" s="103"/>
      <c r="B850" s="103"/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</row>
    <row r="851" spans="1:25" ht="14.25" customHeight="1" x14ac:dyDescent="0.25">
      <c r="A851" s="103"/>
      <c r="B851" s="103"/>
      <c r="C851" s="103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</row>
    <row r="852" spans="1:25" ht="14.25" customHeight="1" x14ac:dyDescent="0.25">
      <c r="A852" s="103"/>
      <c r="B852" s="103"/>
      <c r="C852" s="103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</row>
    <row r="853" spans="1:25" ht="14.25" customHeight="1" x14ac:dyDescent="0.25">
      <c r="A853" s="103"/>
      <c r="B853" s="103"/>
      <c r="C853" s="103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</row>
    <row r="854" spans="1:25" ht="14.25" customHeight="1" x14ac:dyDescent="0.25">
      <c r="A854" s="103"/>
      <c r="B854" s="103"/>
      <c r="C854" s="103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</row>
    <row r="855" spans="1:25" ht="14.25" customHeight="1" x14ac:dyDescent="0.25">
      <c r="A855" s="103"/>
      <c r="B855" s="103"/>
      <c r="C855" s="103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</row>
    <row r="856" spans="1:25" ht="14.25" customHeight="1" x14ac:dyDescent="0.25">
      <c r="A856" s="103"/>
      <c r="B856" s="103"/>
      <c r="C856" s="103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</row>
    <row r="857" spans="1:25" ht="14.25" customHeight="1" x14ac:dyDescent="0.25">
      <c r="A857" s="103"/>
      <c r="B857" s="103"/>
      <c r="C857" s="103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</row>
    <row r="858" spans="1:25" ht="14.25" customHeight="1" x14ac:dyDescent="0.25">
      <c r="A858" s="103"/>
      <c r="B858" s="103"/>
      <c r="C858" s="103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</row>
    <row r="859" spans="1:25" ht="14.25" customHeight="1" x14ac:dyDescent="0.25">
      <c r="A859" s="103"/>
      <c r="B859" s="103"/>
      <c r="C859" s="103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</row>
    <row r="860" spans="1:25" ht="14.25" customHeight="1" x14ac:dyDescent="0.25">
      <c r="A860" s="103"/>
      <c r="B860" s="103"/>
      <c r="C860" s="103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</row>
    <row r="861" spans="1:25" ht="14.25" customHeight="1" x14ac:dyDescent="0.25">
      <c r="A861" s="103"/>
      <c r="B861" s="103"/>
      <c r="C861" s="103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</row>
    <row r="862" spans="1:25" ht="14.25" customHeight="1" x14ac:dyDescent="0.25">
      <c r="A862" s="103"/>
      <c r="B862" s="103"/>
      <c r="C862" s="103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</row>
    <row r="863" spans="1:25" ht="14.25" customHeight="1" x14ac:dyDescent="0.25">
      <c r="A863" s="103"/>
      <c r="B863" s="103"/>
      <c r="C863" s="103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</row>
    <row r="864" spans="1:25" ht="14.25" customHeight="1" x14ac:dyDescent="0.25">
      <c r="A864" s="103"/>
      <c r="B864" s="103"/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</row>
    <row r="865" spans="1:25" ht="14.25" customHeight="1" x14ac:dyDescent="0.25">
      <c r="A865" s="103"/>
      <c r="B865" s="103"/>
      <c r="C865" s="103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</row>
    <row r="866" spans="1:25" ht="14.25" customHeight="1" x14ac:dyDescent="0.25">
      <c r="A866" s="103"/>
      <c r="B866" s="103"/>
      <c r="C866" s="103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</row>
    <row r="867" spans="1:25" ht="14.25" customHeight="1" x14ac:dyDescent="0.25">
      <c r="A867" s="103"/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</row>
    <row r="868" spans="1:25" ht="14.25" customHeight="1" x14ac:dyDescent="0.25">
      <c r="A868" s="103"/>
      <c r="B868" s="103"/>
      <c r="C868" s="103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</row>
    <row r="869" spans="1:25" ht="14.25" customHeight="1" x14ac:dyDescent="0.25">
      <c r="A869" s="103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</row>
    <row r="870" spans="1:25" ht="14.25" customHeight="1" x14ac:dyDescent="0.25">
      <c r="A870" s="103"/>
      <c r="B870" s="103"/>
      <c r="C870" s="103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</row>
    <row r="871" spans="1:25" ht="14.25" customHeight="1" x14ac:dyDescent="0.25">
      <c r="A871" s="103"/>
      <c r="B871" s="103"/>
      <c r="C871" s="103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</row>
    <row r="872" spans="1:25" ht="14.25" customHeight="1" x14ac:dyDescent="0.25">
      <c r="A872" s="103"/>
      <c r="B872" s="103"/>
      <c r="C872" s="103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</row>
    <row r="873" spans="1:25" ht="14.25" customHeight="1" x14ac:dyDescent="0.25">
      <c r="A873" s="103"/>
      <c r="B873" s="103"/>
      <c r="C873" s="103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</row>
    <row r="874" spans="1:25" ht="14.25" customHeight="1" x14ac:dyDescent="0.25">
      <c r="A874" s="103"/>
      <c r="B874" s="103"/>
      <c r="C874" s="103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</row>
    <row r="875" spans="1:25" ht="14.25" customHeight="1" x14ac:dyDescent="0.25">
      <c r="A875" s="103"/>
      <c r="B875" s="103"/>
      <c r="C875" s="103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</row>
    <row r="876" spans="1:25" ht="14.25" customHeight="1" x14ac:dyDescent="0.25">
      <c r="A876" s="103"/>
      <c r="B876" s="103"/>
      <c r="C876" s="103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</row>
    <row r="877" spans="1:25" ht="14.25" customHeight="1" x14ac:dyDescent="0.25">
      <c r="A877" s="103"/>
      <c r="B877" s="103"/>
      <c r="C877" s="103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</row>
    <row r="878" spans="1:25" ht="14.25" customHeight="1" x14ac:dyDescent="0.25">
      <c r="A878" s="103"/>
      <c r="B878" s="103"/>
      <c r="C878" s="103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</row>
    <row r="879" spans="1:25" ht="14.25" customHeight="1" x14ac:dyDescent="0.25">
      <c r="A879" s="103"/>
      <c r="B879" s="103"/>
      <c r="C879" s="103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</row>
    <row r="880" spans="1:25" ht="14.25" customHeight="1" x14ac:dyDescent="0.25">
      <c r="A880" s="103"/>
      <c r="B880" s="103"/>
      <c r="C880" s="103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</row>
    <row r="881" spans="1:25" ht="14.25" customHeight="1" x14ac:dyDescent="0.25">
      <c r="A881" s="103"/>
      <c r="B881" s="103"/>
      <c r="C881" s="103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</row>
    <row r="882" spans="1:25" ht="14.25" customHeight="1" x14ac:dyDescent="0.25">
      <c r="A882" s="103"/>
      <c r="B882" s="103"/>
      <c r="C882" s="103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</row>
    <row r="883" spans="1:25" ht="14.25" customHeight="1" x14ac:dyDescent="0.25">
      <c r="A883" s="103"/>
      <c r="B883" s="103"/>
      <c r="C883" s="103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</row>
    <row r="884" spans="1:25" ht="14.25" customHeight="1" x14ac:dyDescent="0.25">
      <c r="A884" s="103"/>
      <c r="B884" s="103"/>
      <c r="C884" s="103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</row>
    <row r="885" spans="1:25" ht="14.25" customHeight="1" x14ac:dyDescent="0.25">
      <c r="A885" s="103"/>
      <c r="B885" s="103"/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</row>
    <row r="886" spans="1:25" ht="14.25" customHeight="1" x14ac:dyDescent="0.25">
      <c r="A886" s="103"/>
      <c r="B886" s="103"/>
      <c r="C886" s="103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</row>
    <row r="887" spans="1:25" ht="14.25" customHeight="1" x14ac:dyDescent="0.25">
      <c r="A887" s="103"/>
      <c r="B887" s="103"/>
      <c r="C887" s="103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</row>
    <row r="888" spans="1:25" ht="14.25" customHeight="1" x14ac:dyDescent="0.25">
      <c r="A888" s="103"/>
      <c r="B888" s="103"/>
      <c r="C888" s="103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</row>
    <row r="889" spans="1:25" ht="14.25" customHeight="1" x14ac:dyDescent="0.25">
      <c r="A889" s="103"/>
      <c r="B889" s="103"/>
      <c r="C889" s="103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</row>
    <row r="890" spans="1:25" ht="14.25" customHeight="1" x14ac:dyDescent="0.25">
      <c r="A890" s="103"/>
      <c r="B890" s="103"/>
      <c r="C890" s="103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</row>
    <row r="891" spans="1:25" ht="14.25" customHeight="1" x14ac:dyDescent="0.25">
      <c r="A891" s="103"/>
      <c r="B891" s="103"/>
      <c r="C891" s="103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</row>
    <row r="892" spans="1:25" ht="14.25" customHeight="1" x14ac:dyDescent="0.25">
      <c r="A892" s="103"/>
      <c r="B892" s="103"/>
      <c r="C892" s="103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</row>
    <row r="893" spans="1:25" ht="14.25" customHeight="1" x14ac:dyDescent="0.25">
      <c r="A893" s="103"/>
      <c r="B893" s="103"/>
      <c r="C893" s="103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</row>
    <row r="894" spans="1:25" ht="14.25" customHeight="1" x14ac:dyDescent="0.25">
      <c r="A894" s="103"/>
      <c r="B894" s="103"/>
      <c r="C894" s="103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</row>
    <row r="895" spans="1:25" ht="14.25" customHeight="1" x14ac:dyDescent="0.25">
      <c r="A895" s="103"/>
      <c r="B895" s="103"/>
      <c r="C895" s="103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</row>
    <row r="896" spans="1:25" ht="14.25" customHeight="1" x14ac:dyDescent="0.25">
      <c r="A896" s="103"/>
      <c r="B896" s="103"/>
      <c r="C896" s="103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</row>
    <row r="897" spans="1:25" ht="14.25" customHeight="1" x14ac:dyDescent="0.25">
      <c r="A897" s="103"/>
      <c r="B897" s="103"/>
      <c r="C897" s="103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</row>
    <row r="898" spans="1:25" ht="14.25" customHeight="1" x14ac:dyDescent="0.25">
      <c r="A898" s="103"/>
      <c r="B898" s="103"/>
      <c r="C898" s="103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</row>
    <row r="899" spans="1:25" ht="14.25" customHeight="1" x14ac:dyDescent="0.25">
      <c r="A899" s="103"/>
      <c r="B899" s="103"/>
      <c r="C899" s="103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</row>
    <row r="900" spans="1:25" ht="14.25" customHeight="1" x14ac:dyDescent="0.25">
      <c r="A900" s="103"/>
      <c r="B900" s="103"/>
      <c r="C900" s="103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</row>
    <row r="901" spans="1:25" ht="14.25" customHeight="1" x14ac:dyDescent="0.25">
      <c r="A901" s="103"/>
      <c r="B901" s="103"/>
      <c r="C901" s="103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</row>
    <row r="902" spans="1:25" ht="14.25" customHeight="1" x14ac:dyDescent="0.25">
      <c r="A902" s="103"/>
      <c r="B902" s="103"/>
      <c r="C902" s="103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</row>
    <row r="903" spans="1:25" ht="14.25" customHeight="1" x14ac:dyDescent="0.25">
      <c r="A903" s="103"/>
      <c r="B903" s="103"/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</row>
    <row r="904" spans="1:25" ht="14.25" customHeight="1" x14ac:dyDescent="0.25">
      <c r="A904" s="103"/>
      <c r="B904" s="103"/>
      <c r="C904" s="103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</row>
    <row r="905" spans="1:25" ht="14.25" customHeight="1" x14ac:dyDescent="0.25">
      <c r="A905" s="103"/>
      <c r="B905" s="103"/>
      <c r="C905" s="103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</row>
    <row r="906" spans="1:25" ht="14.25" customHeight="1" x14ac:dyDescent="0.25">
      <c r="A906" s="103"/>
      <c r="B906" s="103"/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</row>
    <row r="907" spans="1:25" ht="14.25" customHeight="1" x14ac:dyDescent="0.25">
      <c r="A907" s="103"/>
      <c r="B907" s="103"/>
      <c r="C907" s="103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</row>
    <row r="908" spans="1:25" ht="14.25" customHeight="1" x14ac:dyDescent="0.25">
      <c r="A908" s="103"/>
      <c r="B908" s="103"/>
      <c r="C908" s="103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</row>
    <row r="909" spans="1:25" ht="14.25" customHeight="1" x14ac:dyDescent="0.25">
      <c r="A909" s="103"/>
      <c r="B909" s="103"/>
      <c r="C909" s="103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</row>
    <row r="910" spans="1:25" ht="14.25" customHeight="1" x14ac:dyDescent="0.25">
      <c r="A910" s="103"/>
      <c r="B910" s="103"/>
      <c r="C910" s="103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</row>
    <row r="911" spans="1:25" ht="14.25" customHeight="1" x14ac:dyDescent="0.25">
      <c r="A911" s="103"/>
      <c r="B911" s="103"/>
      <c r="C911" s="103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</row>
    <row r="912" spans="1:25" ht="14.25" customHeight="1" x14ac:dyDescent="0.25">
      <c r="A912" s="103"/>
      <c r="B912" s="103"/>
      <c r="C912" s="103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</row>
    <row r="913" spans="1:25" ht="14.25" customHeight="1" x14ac:dyDescent="0.25">
      <c r="A913" s="103"/>
      <c r="B913" s="103"/>
      <c r="C913" s="103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</row>
    <row r="914" spans="1:25" ht="14.25" customHeight="1" x14ac:dyDescent="0.25">
      <c r="A914" s="103"/>
      <c r="B914" s="103"/>
      <c r="C914" s="103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</row>
    <row r="915" spans="1:25" ht="14.25" customHeight="1" x14ac:dyDescent="0.25">
      <c r="A915" s="103"/>
      <c r="B915" s="103"/>
      <c r="C915" s="103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</row>
    <row r="916" spans="1:25" ht="14.25" customHeight="1" x14ac:dyDescent="0.25">
      <c r="A916" s="103"/>
      <c r="B916" s="103"/>
      <c r="C916" s="103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</row>
    <row r="917" spans="1:25" ht="14.25" customHeight="1" x14ac:dyDescent="0.25">
      <c r="A917" s="103"/>
      <c r="B917" s="103"/>
      <c r="C917" s="103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</row>
    <row r="918" spans="1:25" ht="14.25" customHeight="1" x14ac:dyDescent="0.25">
      <c r="A918" s="103"/>
      <c r="B918" s="103"/>
      <c r="C918" s="103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</row>
    <row r="919" spans="1:25" ht="14.25" customHeight="1" x14ac:dyDescent="0.25">
      <c r="A919" s="103"/>
      <c r="B919" s="103"/>
      <c r="C919" s="103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</row>
    <row r="920" spans="1:25" ht="14.25" customHeight="1" x14ac:dyDescent="0.25">
      <c r="A920" s="103"/>
      <c r="B920" s="103"/>
      <c r="C920" s="103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</row>
    <row r="921" spans="1:25" ht="14.25" customHeight="1" x14ac:dyDescent="0.25">
      <c r="A921" s="103"/>
      <c r="B921" s="103"/>
      <c r="C921" s="103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</row>
    <row r="922" spans="1:25" ht="14.25" customHeight="1" x14ac:dyDescent="0.25">
      <c r="A922" s="103"/>
      <c r="B922" s="103"/>
      <c r="C922" s="103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</row>
    <row r="923" spans="1:25" ht="14.25" customHeight="1" x14ac:dyDescent="0.25">
      <c r="A923" s="103"/>
      <c r="B923" s="103"/>
      <c r="C923" s="103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</row>
    <row r="924" spans="1:25" ht="14.25" customHeight="1" x14ac:dyDescent="0.25">
      <c r="A924" s="103"/>
      <c r="B924" s="103"/>
      <c r="C924" s="103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</row>
    <row r="925" spans="1:25" ht="14.25" customHeight="1" x14ac:dyDescent="0.25">
      <c r="A925" s="103"/>
      <c r="B925" s="103"/>
      <c r="C925" s="103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</row>
    <row r="926" spans="1:25" ht="14.25" customHeight="1" x14ac:dyDescent="0.25">
      <c r="A926" s="103"/>
      <c r="B926" s="103"/>
      <c r="C926" s="103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</row>
    <row r="927" spans="1:25" ht="14.25" customHeight="1" x14ac:dyDescent="0.25">
      <c r="A927" s="103"/>
      <c r="B927" s="103"/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</row>
    <row r="928" spans="1:25" ht="14.25" customHeight="1" x14ac:dyDescent="0.25">
      <c r="A928" s="103"/>
      <c r="B928" s="103"/>
      <c r="C928" s="103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</row>
    <row r="929" spans="1:25" ht="14.25" customHeight="1" x14ac:dyDescent="0.25">
      <c r="A929" s="103"/>
      <c r="B929" s="103"/>
      <c r="C929" s="103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</row>
    <row r="930" spans="1:25" ht="14.25" customHeight="1" x14ac:dyDescent="0.25">
      <c r="A930" s="103"/>
      <c r="B930" s="103"/>
      <c r="C930" s="103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</row>
    <row r="931" spans="1:25" ht="14.25" customHeight="1" x14ac:dyDescent="0.25">
      <c r="A931" s="103"/>
      <c r="B931" s="103"/>
      <c r="C931" s="103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</row>
    <row r="932" spans="1:25" ht="14.25" customHeight="1" x14ac:dyDescent="0.25">
      <c r="A932" s="103"/>
      <c r="B932" s="103"/>
      <c r="C932" s="103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</row>
    <row r="933" spans="1:25" ht="14.25" customHeight="1" x14ac:dyDescent="0.25">
      <c r="A933" s="103"/>
      <c r="B933" s="103"/>
      <c r="C933" s="103"/>
      <c r="D933" s="103"/>
      <c r="E933" s="103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/>
      <c r="Y933" s="103"/>
    </row>
    <row r="934" spans="1:25" ht="14.25" customHeight="1" x14ac:dyDescent="0.25">
      <c r="A934" s="103"/>
      <c r="B934" s="103"/>
      <c r="C934" s="103"/>
      <c r="D934" s="103"/>
      <c r="E934" s="103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/>
      <c r="Y934" s="103"/>
    </row>
    <row r="935" spans="1:25" ht="14.25" customHeight="1" x14ac:dyDescent="0.25">
      <c r="A935" s="103"/>
      <c r="B935" s="103"/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3"/>
    </row>
    <row r="936" spans="1:25" ht="14.25" customHeight="1" x14ac:dyDescent="0.25">
      <c r="A936" s="103"/>
      <c r="B936" s="103"/>
      <c r="C936" s="103"/>
      <c r="D936" s="103"/>
      <c r="E936" s="103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/>
      <c r="Y936" s="103"/>
    </row>
    <row r="937" spans="1:25" ht="14.25" customHeight="1" x14ac:dyDescent="0.25">
      <c r="A937" s="103"/>
      <c r="B937" s="103"/>
      <c r="C937" s="103"/>
      <c r="D937" s="103"/>
      <c r="E937" s="103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/>
      <c r="Y937" s="103"/>
    </row>
    <row r="938" spans="1:25" ht="14.25" customHeight="1" x14ac:dyDescent="0.25">
      <c r="A938" s="103"/>
      <c r="B938" s="103"/>
      <c r="C938" s="103"/>
      <c r="D938" s="103"/>
      <c r="E938" s="103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/>
      <c r="Y938" s="103"/>
    </row>
    <row r="939" spans="1:25" ht="14.25" customHeight="1" x14ac:dyDescent="0.25">
      <c r="A939" s="103"/>
      <c r="B939" s="103"/>
      <c r="C939" s="103"/>
      <c r="D939" s="103"/>
      <c r="E939" s="103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/>
      <c r="Y939" s="103"/>
    </row>
    <row r="940" spans="1:25" ht="14.25" customHeight="1" x14ac:dyDescent="0.25">
      <c r="A940" s="103"/>
      <c r="B940" s="103"/>
      <c r="C940" s="103"/>
      <c r="D940" s="103"/>
      <c r="E940" s="103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/>
      <c r="Y940" s="103"/>
    </row>
    <row r="941" spans="1:25" ht="14.25" customHeight="1" x14ac:dyDescent="0.25">
      <c r="A941" s="103"/>
      <c r="B941" s="103"/>
      <c r="C941" s="103"/>
      <c r="D941" s="103"/>
      <c r="E941" s="103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/>
      <c r="Y941" s="103"/>
    </row>
    <row r="942" spans="1:25" ht="14.25" customHeight="1" x14ac:dyDescent="0.25">
      <c r="A942" s="103"/>
      <c r="B942" s="103"/>
      <c r="C942" s="103"/>
      <c r="D942" s="103"/>
      <c r="E942" s="103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/>
      <c r="Y942" s="103"/>
    </row>
    <row r="943" spans="1:25" ht="14.25" customHeight="1" x14ac:dyDescent="0.25">
      <c r="A943" s="103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</row>
    <row r="944" spans="1:25" ht="14.25" customHeight="1" x14ac:dyDescent="0.25">
      <c r="A944" s="103"/>
      <c r="B944" s="103"/>
      <c r="C944" s="103"/>
      <c r="D944" s="103"/>
      <c r="E944" s="103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/>
      <c r="Y944" s="103"/>
    </row>
    <row r="945" spans="1:25" ht="14.25" customHeight="1" x14ac:dyDescent="0.25">
      <c r="A945" s="103"/>
      <c r="B945" s="103"/>
      <c r="C945" s="103"/>
      <c r="D945" s="103"/>
      <c r="E945" s="103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</row>
    <row r="946" spans="1:25" ht="14.25" customHeight="1" x14ac:dyDescent="0.25">
      <c r="A946" s="103"/>
      <c r="B946" s="103"/>
      <c r="C946" s="103"/>
      <c r="D946" s="103"/>
      <c r="E946" s="103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</row>
    <row r="947" spans="1:25" ht="14.25" customHeight="1" x14ac:dyDescent="0.25">
      <c r="A947" s="103"/>
      <c r="B947" s="103"/>
      <c r="C947" s="103"/>
      <c r="D947" s="103"/>
      <c r="E947" s="103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</row>
    <row r="948" spans="1:25" ht="14.25" customHeight="1" x14ac:dyDescent="0.25">
      <c r="A948" s="103"/>
      <c r="B948" s="103"/>
      <c r="C948" s="103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</row>
    <row r="949" spans="1:25" ht="14.25" customHeight="1" x14ac:dyDescent="0.25">
      <c r="A949" s="103"/>
      <c r="B949" s="103"/>
      <c r="C949" s="103"/>
      <c r="D949" s="103"/>
      <c r="E949" s="103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/>
      <c r="Y949" s="103"/>
    </row>
    <row r="950" spans="1:25" ht="14.25" customHeight="1" x14ac:dyDescent="0.25">
      <c r="A950" s="103"/>
      <c r="B950" s="103"/>
      <c r="C950" s="103"/>
      <c r="D950" s="103"/>
      <c r="E950" s="103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/>
      <c r="Y950" s="103"/>
    </row>
    <row r="951" spans="1:25" ht="14.25" customHeight="1" x14ac:dyDescent="0.25">
      <c r="A951" s="103"/>
      <c r="B951" s="103"/>
      <c r="C951" s="103"/>
      <c r="D951" s="103"/>
      <c r="E951" s="103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/>
      <c r="Y951" s="103"/>
    </row>
    <row r="952" spans="1:25" ht="14.25" customHeight="1" x14ac:dyDescent="0.25">
      <c r="A952" s="103"/>
      <c r="B952" s="103"/>
      <c r="C952" s="103"/>
      <c r="D952" s="103"/>
      <c r="E952" s="103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/>
      <c r="Y952" s="103"/>
    </row>
    <row r="953" spans="1:25" ht="14.25" customHeight="1" x14ac:dyDescent="0.25">
      <c r="A953" s="103"/>
      <c r="B953" s="103"/>
      <c r="C953" s="103"/>
      <c r="D953" s="103"/>
      <c r="E953" s="103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/>
      <c r="Y953" s="103"/>
    </row>
    <row r="954" spans="1:25" ht="14.25" customHeight="1" x14ac:dyDescent="0.25">
      <c r="A954" s="103"/>
      <c r="B954" s="103"/>
      <c r="C954" s="103"/>
      <c r="D954" s="103"/>
      <c r="E954" s="103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/>
      <c r="Y954" s="103"/>
    </row>
    <row r="955" spans="1:25" ht="14.25" customHeight="1" x14ac:dyDescent="0.25">
      <c r="A955" s="103"/>
      <c r="B955" s="103"/>
      <c r="C955" s="103"/>
      <c r="D955" s="103"/>
      <c r="E955" s="103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/>
      <c r="Y955" s="103"/>
    </row>
    <row r="956" spans="1:25" ht="14.25" customHeight="1" x14ac:dyDescent="0.25">
      <c r="A956" s="103"/>
      <c r="B956" s="103"/>
      <c r="C956" s="103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/>
      <c r="Y956" s="103"/>
    </row>
    <row r="957" spans="1:25" ht="14.25" customHeight="1" x14ac:dyDescent="0.25">
      <c r="A957" s="103"/>
      <c r="B957" s="103"/>
      <c r="C957" s="103"/>
      <c r="D957" s="103"/>
      <c r="E957" s="103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/>
      <c r="Y957" s="103"/>
    </row>
    <row r="958" spans="1:25" ht="14.25" customHeight="1" x14ac:dyDescent="0.25">
      <c r="A958" s="103"/>
      <c r="B958" s="103"/>
      <c r="C958" s="103"/>
      <c r="D958" s="103"/>
      <c r="E958" s="103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/>
      <c r="Y958" s="103"/>
    </row>
    <row r="959" spans="1:25" ht="14.25" customHeight="1" x14ac:dyDescent="0.25">
      <c r="A959" s="103"/>
      <c r="B959" s="103"/>
      <c r="C959" s="103"/>
      <c r="D959" s="103"/>
      <c r="E959" s="103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/>
      <c r="Y959" s="103"/>
    </row>
    <row r="960" spans="1:25" ht="14.25" customHeight="1" x14ac:dyDescent="0.25">
      <c r="A960" s="103"/>
      <c r="B960" s="103"/>
      <c r="C960" s="103"/>
      <c r="D960" s="103"/>
      <c r="E960" s="103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/>
      <c r="Y960" s="103"/>
    </row>
    <row r="961" spans="1:25" ht="14.25" customHeight="1" x14ac:dyDescent="0.25">
      <c r="A961" s="103"/>
      <c r="B961" s="103"/>
      <c r="C961" s="103"/>
      <c r="D961" s="103"/>
      <c r="E961" s="103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/>
      <c r="Y961" s="103"/>
    </row>
    <row r="962" spans="1:25" ht="14.25" customHeight="1" x14ac:dyDescent="0.25">
      <c r="A962" s="103"/>
      <c r="B962" s="103"/>
      <c r="C962" s="103"/>
      <c r="D962" s="103"/>
      <c r="E962" s="103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/>
      <c r="Y962" s="103"/>
    </row>
    <row r="963" spans="1:25" ht="14.25" customHeight="1" x14ac:dyDescent="0.25">
      <c r="A963" s="103"/>
      <c r="B963" s="103"/>
      <c r="C963" s="103"/>
      <c r="D963" s="103"/>
      <c r="E963" s="103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/>
      <c r="Y963" s="103"/>
    </row>
    <row r="964" spans="1:25" ht="14.25" customHeight="1" x14ac:dyDescent="0.25">
      <c r="A964" s="103"/>
      <c r="B964" s="103"/>
      <c r="C964" s="103"/>
      <c r="D964" s="103"/>
      <c r="E964" s="103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/>
      <c r="Y964" s="103"/>
    </row>
    <row r="965" spans="1:25" ht="14.25" customHeight="1" x14ac:dyDescent="0.25">
      <c r="A965" s="103"/>
      <c r="B965" s="103"/>
      <c r="C965" s="103"/>
      <c r="D965" s="103"/>
      <c r="E965" s="103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/>
      <c r="Y965" s="103"/>
    </row>
    <row r="966" spans="1:25" ht="14.25" customHeight="1" x14ac:dyDescent="0.25">
      <c r="A966" s="103"/>
      <c r="B966" s="103"/>
      <c r="C966" s="103"/>
      <c r="D966" s="103"/>
      <c r="E966" s="103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/>
      <c r="Y966" s="103"/>
    </row>
    <row r="967" spans="1:25" ht="14.25" customHeight="1" x14ac:dyDescent="0.25">
      <c r="A967" s="103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/>
      <c r="Y967" s="103"/>
    </row>
    <row r="968" spans="1:25" ht="14.25" customHeight="1" x14ac:dyDescent="0.25">
      <c r="A968" s="103"/>
      <c r="B968" s="103"/>
      <c r="C968" s="103"/>
      <c r="D968" s="103"/>
      <c r="E968" s="103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/>
      <c r="Y968" s="103"/>
    </row>
    <row r="969" spans="1:25" ht="14.25" customHeight="1" x14ac:dyDescent="0.25">
      <c r="A969" s="103"/>
      <c r="B969" s="103"/>
      <c r="C969" s="103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/>
      <c r="Y969" s="103"/>
    </row>
    <row r="970" spans="1:25" ht="14.25" customHeight="1" x14ac:dyDescent="0.25">
      <c r="A970" s="103"/>
      <c r="B970" s="103"/>
      <c r="C970" s="103"/>
      <c r="D970" s="103"/>
      <c r="E970" s="103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/>
      <c r="Y970" s="103"/>
    </row>
    <row r="971" spans="1:25" ht="14.25" customHeight="1" x14ac:dyDescent="0.25">
      <c r="A971" s="103"/>
      <c r="B971" s="103"/>
      <c r="C971" s="103"/>
      <c r="D971" s="103"/>
      <c r="E971" s="103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/>
      <c r="Y971" s="103"/>
    </row>
    <row r="972" spans="1:25" ht="14.25" customHeight="1" x14ac:dyDescent="0.25">
      <c r="A972" s="103"/>
      <c r="B972" s="103"/>
      <c r="C972" s="103"/>
      <c r="D972" s="103"/>
      <c r="E972" s="103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/>
      <c r="Y972" s="103"/>
    </row>
    <row r="973" spans="1:25" ht="14.25" customHeight="1" x14ac:dyDescent="0.25">
      <c r="A973" s="103"/>
      <c r="B973" s="103"/>
      <c r="C973" s="103"/>
      <c r="D973" s="103"/>
      <c r="E973" s="103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/>
      <c r="Y973" s="103"/>
    </row>
    <row r="974" spans="1:25" ht="14.25" customHeight="1" x14ac:dyDescent="0.25">
      <c r="A974" s="103"/>
      <c r="B974" s="103"/>
      <c r="C974" s="103"/>
      <c r="D974" s="103"/>
      <c r="E974" s="103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/>
      <c r="Y974" s="103"/>
    </row>
    <row r="975" spans="1:25" ht="14.25" customHeight="1" x14ac:dyDescent="0.25">
      <c r="A975" s="103"/>
      <c r="B975" s="103"/>
      <c r="C975" s="103"/>
      <c r="D975" s="103"/>
      <c r="E975" s="103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/>
      <c r="Y975" s="103"/>
    </row>
    <row r="976" spans="1:25" ht="14.25" customHeight="1" x14ac:dyDescent="0.25">
      <c r="A976" s="103"/>
      <c r="B976" s="103"/>
      <c r="C976" s="103"/>
      <c r="D976" s="103"/>
      <c r="E976" s="103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/>
      <c r="Y976" s="103"/>
    </row>
    <row r="977" spans="1:25" ht="14.25" customHeight="1" x14ac:dyDescent="0.25">
      <c r="A977" s="103"/>
      <c r="B977" s="103"/>
      <c r="C977" s="103"/>
      <c r="D977" s="103"/>
      <c r="E977" s="103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/>
      <c r="Y977" s="103"/>
    </row>
    <row r="978" spans="1:25" ht="14.25" customHeight="1" x14ac:dyDescent="0.25">
      <c r="A978" s="103"/>
      <c r="B978" s="103"/>
      <c r="C978" s="103"/>
      <c r="D978" s="103"/>
      <c r="E978" s="103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/>
      <c r="Y978" s="103"/>
    </row>
    <row r="979" spans="1:25" ht="14.25" customHeight="1" x14ac:dyDescent="0.25">
      <c r="A979" s="103"/>
      <c r="B979" s="103"/>
      <c r="C979" s="103"/>
      <c r="D979" s="103"/>
      <c r="E979" s="103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/>
      <c r="Y979" s="103"/>
    </row>
    <row r="980" spans="1:25" ht="14.25" customHeight="1" x14ac:dyDescent="0.25">
      <c r="A980" s="103"/>
      <c r="B980" s="103"/>
      <c r="C980" s="103"/>
      <c r="D980" s="103"/>
      <c r="E980" s="103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/>
      <c r="Y980" s="103"/>
    </row>
    <row r="981" spans="1:25" ht="14.25" customHeight="1" x14ac:dyDescent="0.25">
      <c r="A981" s="103"/>
      <c r="B981" s="103"/>
      <c r="C981" s="103"/>
      <c r="D981" s="103"/>
      <c r="E981" s="103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/>
      <c r="Y981" s="103"/>
    </row>
  </sheetData>
  <mergeCells count="4">
    <mergeCell ref="A1:G1"/>
    <mergeCell ref="B3:G3"/>
    <mergeCell ref="B4:G4"/>
    <mergeCell ref="C7:F7"/>
  </mergeCells>
  <dataValidations count="1">
    <dataValidation type="list" allowBlank="1" sqref="A11:A24" xr:uid="{00000000-0002-0000-0400-000000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1539-A689-40F6-9F2B-B3A3177516C2}">
  <dimension ref="A1:Y981"/>
  <sheetViews>
    <sheetView topLeftCell="A11" zoomScale="166" zoomScaleNormal="166" workbookViewId="0">
      <selection sqref="A1:G1"/>
    </sheetView>
  </sheetViews>
  <sheetFormatPr defaultColWidth="12.625" defaultRowHeight="13.5" x14ac:dyDescent="0.25"/>
  <cols>
    <col min="1" max="1" width="18.125" style="32" bestFit="1" customWidth="1"/>
    <col min="2" max="2" width="11.375" style="32" bestFit="1" customWidth="1"/>
    <col min="3" max="3" width="12.25" style="32" bestFit="1" customWidth="1"/>
    <col min="4" max="4" width="12.25" style="32" customWidth="1"/>
    <col min="5" max="5" width="11.5" style="32" bestFit="1" customWidth="1"/>
    <col min="6" max="6" width="12.125" style="32" bestFit="1" customWidth="1"/>
    <col min="7" max="7" width="7.5" style="32" customWidth="1"/>
    <col min="8" max="8" width="9" style="32" customWidth="1"/>
    <col min="9" max="25" width="8.625" style="32" customWidth="1"/>
    <col min="26" max="16384" width="12.625" style="32"/>
  </cols>
  <sheetData>
    <row r="1" spans="1:25" ht="14.25" customHeight="1" x14ac:dyDescent="0.25">
      <c r="A1" s="371" t="s">
        <v>140</v>
      </c>
      <c r="B1" s="372"/>
      <c r="C1" s="372"/>
      <c r="D1" s="372"/>
      <c r="E1" s="372"/>
      <c r="F1" s="372"/>
      <c r="G1" s="372"/>
      <c r="H1" s="102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25" ht="14.25" customHeight="1" x14ac:dyDescent="0.25">
      <c r="A2" s="104"/>
      <c r="B2" s="104"/>
      <c r="C2" s="71"/>
      <c r="D2" s="71"/>
      <c r="E2" s="71"/>
      <c r="F2" s="71"/>
      <c r="G2" s="71"/>
      <c r="H2" s="102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14.25" customHeight="1" x14ac:dyDescent="0.25">
      <c r="A3" s="105" t="s">
        <v>141</v>
      </c>
      <c r="B3" s="373"/>
      <c r="C3" s="372"/>
      <c r="D3" s="372"/>
      <c r="E3" s="372"/>
      <c r="F3" s="372"/>
      <c r="G3" s="372"/>
      <c r="H3" s="102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15.75" customHeight="1" x14ac:dyDescent="0.25">
      <c r="A4" s="107" t="s">
        <v>203</v>
      </c>
      <c r="B4" s="373"/>
      <c r="C4" s="374"/>
      <c r="D4" s="374"/>
      <c r="E4" s="374"/>
      <c r="F4" s="374"/>
      <c r="G4" s="374"/>
      <c r="H4" s="102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</row>
    <row r="5" spans="1:25" ht="15.75" customHeight="1" x14ac:dyDescent="0.25">
      <c r="A5" s="107" t="s">
        <v>204</v>
      </c>
      <c r="B5" s="106"/>
      <c r="C5" s="11"/>
      <c r="D5" s="11"/>
      <c r="E5" s="71"/>
      <c r="F5" s="71"/>
      <c r="G5" s="71"/>
      <c r="H5" s="102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</row>
    <row r="6" spans="1:25" ht="15.75" customHeight="1" x14ac:dyDescent="0.25">
      <c r="A6" s="107" t="s">
        <v>406</v>
      </c>
      <c r="B6" s="108"/>
      <c r="C6" s="108"/>
      <c r="D6" s="108"/>
      <c r="E6" s="71"/>
      <c r="F6" s="71"/>
      <c r="G6" s="71"/>
      <c r="H6" s="102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</row>
    <row r="7" spans="1:25" ht="14.25" customHeight="1" x14ac:dyDescent="0.25">
      <c r="A7" s="109" t="s">
        <v>142</v>
      </c>
      <c r="B7" s="109"/>
      <c r="C7" s="375" t="s">
        <v>419</v>
      </c>
      <c r="D7" s="375"/>
      <c r="E7" s="372"/>
      <c r="F7" s="372"/>
      <c r="G7" s="262"/>
      <c r="H7" s="102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</row>
    <row r="8" spans="1:25" s="113" customFormat="1" ht="27" x14ac:dyDescent="0.25">
      <c r="A8" s="110" t="s">
        <v>143</v>
      </c>
      <c r="B8" s="110" t="s">
        <v>144</v>
      </c>
      <c r="C8" s="110" t="s">
        <v>145</v>
      </c>
      <c r="D8" s="165" t="s">
        <v>15</v>
      </c>
      <c r="E8" s="110" t="s">
        <v>146</v>
      </c>
      <c r="F8" s="110" t="s">
        <v>147</v>
      </c>
      <c r="G8" s="110" t="s">
        <v>521</v>
      </c>
      <c r="H8" s="111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1:25" s="113" customFormat="1" x14ac:dyDescent="0.25">
      <c r="A9" s="163">
        <v>45291</v>
      </c>
      <c r="B9" s="272"/>
      <c r="C9" s="305"/>
      <c r="D9" s="313"/>
      <c r="E9" s="310"/>
      <c r="F9" s="273"/>
      <c r="G9" s="273"/>
      <c r="H9" s="111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pans="1:25" s="113" customFormat="1" x14ac:dyDescent="0.25">
      <c r="A10" s="164" t="s">
        <v>407</v>
      </c>
      <c r="B10" s="151"/>
      <c r="C10" s="306"/>
      <c r="D10" s="151"/>
      <c r="E10" s="311"/>
      <c r="F10" s="151"/>
      <c r="G10" s="151"/>
      <c r="H10" s="111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</row>
    <row r="11" spans="1:25" ht="14.25" customHeight="1" x14ac:dyDescent="0.25">
      <c r="A11" s="114" t="s">
        <v>408</v>
      </c>
      <c r="B11" s="274">
        <f>367.4+263.04+172.09+53.44+28310.9</f>
        <v>29166.870000000003</v>
      </c>
      <c r="C11" s="307">
        <f>367.41+263.05</f>
        <v>630.46</v>
      </c>
      <c r="D11" s="315">
        <f>B11-C11</f>
        <v>28536.410000000003</v>
      </c>
      <c r="E11" s="312">
        <v>0.04</v>
      </c>
      <c r="F11" s="265">
        <v>0.02</v>
      </c>
      <c r="G11" s="265">
        <f t="shared" ref="G11:G23" si="0">E11-F11</f>
        <v>0.02</v>
      </c>
      <c r="H11" s="102"/>
      <c r="I11" s="261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</row>
    <row r="12" spans="1:25" ht="14.25" customHeight="1" x14ac:dyDescent="0.25">
      <c r="A12" s="114" t="s">
        <v>409</v>
      </c>
      <c r="B12" s="271">
        <v>36400</v>
      </c>
      <c r="C12" s="308">
        <v>26578.27</v>
      </c>
      <c r="D12" s="315">
        <f>B12-C12</f>
        <v>9821.73</v>
      </c>
      <c r="E12" s="276">
        <f>0.05+0.01+0.25+1.4+0.28+6.75+0.2</f>
        <v>8.94</v>
      </c>
      <c r="F12" s="166">
        <f>0.05+0.05+1.36+0.04+0.03+0.24+1.16+0.03+0.67+0.01</f>
        <v>3.6399999999999997</v>
      </c>
      <c r="G12" s="166">
        <f t="shared" si="0"/>
        <v>5.3</v>
      </c>
      <c r="H12" s="102"/>
      <c r="I12" s="261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</row>
    <row r="13" spans="1:25" ht="14.25" customHeight="1" x14ac:dyDescent="0.25">
      <c r="A13" s="114" t="s">
        <v>410</v>
      </c>
      <c r="B13" s="275">
        <f>5600+4942</f>
        <v>10542</v>
      </c>
      <c r="C13" s="308">
        <v>27669.17</v>
      </c>
      <c r="D13" s="315">
        <f>D12+B13-C13</f>
        <v>-7305.4399999999987</v>
      </c>
      <c r="E13" s="255">
        <f>1.86+2.65+0.01+0.36+0.38+0.01+4.78+5.49+0.72+2.6+2.83+0.5</f>
        <v>22.190000000000005</v>
      </c>
      <c r="F13" s="115">
        <f>0.41+0.32+0.05+0.06+1.04+1.23+0.16+0.58+0.63+0.11+1.21+0.1+0.07+0.14</f>
        <v>6.11</v>
      </c>
      <c r="G13" s="166">
        <f t="shared" si="0"/>
        <v>16.080000000000005</v>
      </c>
      <c r="H13" s="102"/>
      <c r="I13" s="261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</row>
    <row r="14" spans="1:25" ht="14.25" customHeight="1" x14ac:dyDescent="0.25">
      <c r="A14" s="114" t="s">
        <v>411</v>
      </c>
      <c r="B14" s="275">
        <f>477.58+215.76+96.69+510.02+6880+62.22+643.28</f>
        <v>8885.5500000000011</v>
      </c>
      <c r="C14" s="309">
        <f>36+10685.76+5604.36+1717.8+1330+850+1045.78+477.59+215.77+96.71+510.08+6880.45</f>
        <v>29450.3</v>
      </c>
      <c r="D14" s="315">
        <f>D13+B14-C14</f>
        <v>-27870.189999999995</v>
      </c>
      <c r="E14" s="255">
        <f>0.04+14.64+5.62+0.82+0.74+0.51+0.67+0.05+0.01+0.03+0.16+1.89</f>
        <v>25.180000000000007</v>
      </c>
      <c r="F14" s="115">
        <f>3.29+1.26+0.11+0.11+0.08+0.12+0.01+0.12+0.29+0.22+0.13+0.1+0.04+0.01+0.09+1.32</f>
        <v>7.3</v>
      </c>
      <c r="G14" s="166">
        <f t="shared" si="0"/>
        <v>17.880000000000006</v>
      </c>
      <c r="H14" s="102"/>
      <c r="I14" s="261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</row>
    <row r="15" spans="1:25" ht="14.25" customHeight="1" x14ac:dyDescent="0.25">
      <c r="A15" s="114" t="s">
        <v>412</v>
      </c>
      <c r="B15" s="115">
        <f>62.56+462.16+145.21+78.24+4913.2+91.86+1041.82</f>
        <v>6795.0499999999993</v>
      </c>
      <c r="C15" s="271">
        <v>6366.97</v>
      </c>
      <c r="D15" s="315">
        <f t="shared" ref="D15:D24" si="1">B15-C15</f>
        <v>428.07999999999902</v>
      </c>
      <c r="E15" s="255">
        <f>0.01+0.02+0.01+0.07+0.03+0.01+0.38+0.01+0.06</f>
        <v>0.60000000000000009</v>
      </c>
      <c r="F15" s="115">
        <f>0.01+0.05+0.025+0.35+0.04</f>
        <v>0.47499999999999998</v>
      </c>
      <c r="G15" s="166">
        <f t="shared" si="0"/>
        <v>0.12500000000000011</v>
      </c>
      <c r="H15" s="102"/>
      <c r="I15" s="261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</row>
    <row r="16" spans="1:25" ht="14.25" customHeight="1" x14ac:dyDescent="0.25">
      <c r="A16" s="114" t="s">
        <v>413</v>
      </c>
      <c r="B16" s="115">
        <v>6993.79</v>
      </c>
      <c r="C16" s="115">
        <f>480.15+233.86+36+314.06+135.94+1275.16+49.4+159.52+2814.87+977.99+94.36+209.53+775.71+114.85</f>
        <v>7671.4</v>
      </c>
      <c r="D16" s="315">
        <f t="shared" si="1"/>
        <v>-677.60999999999967</v>
      </c>
      <c r="E16" s="115">
        <f>0.13+0.07+0.02+0.35+0.01+0.11+0.07+0.01+0.01+0.21</f>
        <v>0.99</v>
      </c>
      <c r="F16" s="115">
        <f>0.01+0.02+0.01+0.08+0.05+0.01+0.24+0.1+0.06+0.13</f>
        <v>0.71000000000000008</v>
      </c>
      <c r="G16" s="166">
        <f t="shared" si="0"/>
        <v>0.27999999999999992</v>
      </c>
      <c r="H16" s="102"/>
      <c r="I16" s="261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</row>
    <row r="17" spans="1:25" ht="14.25" customHeight="1" x14ac:dyDescent="0.25">
      <c r="A17" s="114" t="s">
        <v>414</v>
      </c>
      <c r="B17" s="115">
        <f>2989.77+140.72+766.72+11980</f>
        <v>15877.21</v>
      </c>
      <c r="C17" s="115">
        <f>36.64+2093.82+875+21.05+140.73+766.74+140.13+3473.85+2500</f>
        <v>10047.960000000001</v>
      </c>
      <c r="D17" s="315">
        <f t="shared" si="1"/>
        <v>5829.2499999999982</v>
      </c>
      <c r="E17" s="115">
        <f>0.16+0.24+0.02+0.09+0.4+0.78+2.07</f>
        <v>3.76</v>
      </c>
      <c r="F17" s="115">
        <f>0.02+0.06+0.13+0.15+0.01+0.07+0.36+0.51</f>
        <v>1.31</v>
      </c>
      <c r="G17" s="166">
        <f t="shared" si="0"/>
        <v>2.4499999999999997</v>
      </c>
      <c r="H17" s="102"/>
      <c r="I17" s="261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</row>
    <row r="18" spans="1:25" ht="14.25" customHeight="1" x14ac:dyDescent="0.25">
      <c r="A18" s="114" t="s">
        <v>415</v>
      </c>
      <c r="B18" s="115">
        <v>16063.74</v>
      </c>
      <c r="C18" s="115">
        <v>8776.48</v>
      </c>
      <c r="D18" s="315">
        <f t="shared" si="1"/>
        <v>7287.26</v>
      </c>
      <c r="E18" s="115">
        <v>1.4</v>
      </c>
      <c r="F18" s="115">
        <f>0.24+1.27</f>
        <v>1.51</v>
      </c>
      <c r="G18" s="166">
        <f t="shared" si="0"/>
        <v>-0.1100000000000001</v>
      </c>
      <c r="H18" s="102"/>
      <c r="I18" s="261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</row>
    <row r="19" spans="1:25" ht="14.25" customHeight="1" x14ac:dyDescent="0.25">
      <c r="A19" s="114" t="s">
        <v>416</v>
      </c>
      <c r="B19" s="115">
        <v>3633.95</v>
      </c>
      <c r="C19" s="115">
        <v>14717.98</v>
      </c>
      <c r="D19" s="315">
        <f t="shared" si="1"/>
        <v>-11084.029999999999</v>
      </c>
      <c r="E19" s="115">
        <v>6.94</v>
      </c>
      <c r="F19" s="115">
        <v>3.66</v>
      </c>
      <c r="G19" s="166">
        <f t="shared" si="0"/>
        <v>3.2800000000000002</v>
      </c>
      <c r="H19" s="102"/>
      <c r="I19" s="261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</row>
    <row r="20" spans="1:25" ht="14.25" customHeight="1" x14ac:dyDescent="0.25">
      <c r="A20" s="114" t="s">
        <v>417</v>
      </c>
      <c r="B20" s="115">
        <v>5006.3999999999996</v>
      </c>
      <c r="C20" s="115">
        <v>6904.9</v>
      </c>
      <c r="D20" s="315">
        <f t="shared" si="1"/>
        <v>-1898.5</v>
      </c>
      <c r="E20" s="115">
        <v>0.61</v>
      </c>
      <c r="F20" s="115">
        <v>0.74</v>
      </c>
      <c r="G20" s="166">
        <f t="shared" si="0"/>
        <v>-0.13</v>
      </c>
      <c r="H20" s="102"/>
      <c r="I20" s="261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</row>
    <row r="21" spans="1:25" ht="14.25" customHeight="1" x14ac:dyDescent="0.25">
      <c r="A21" s="114" t="s">
        <v>418</v>
      </c>
      <c r="B21" s="115">
        <v>7999.95</v>
      </c>
      <c r="C21" s="115">
        <v>3638.82</v>
      </c>
      <c r="D21" s="315">
        <f t="shared" si="1"/>
        <v>4361.1299999999992</v>
      </c>
      <c r="E21" s="115">
        <v>2.06</v>
      </c>
      <c r="F21" s="115">
        <v>0.15</v>
      </c>
      <c r="G21" s="166">
        <f t="shared" si="0"/>
        <v>1.9100000000000001</v>
      </c>
      <c r="H21" s="102"/>
      <c r="I21" s="261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</row>
    <row r="22" spans="1:25" ht="14.25" customHeight="1" x14ac:dyDescent="0.25">
      <c r="A22" s="256" t="s">
        <v>503</v>
      </c>
      <c r="B22" s="257">
        <v>3527.64</v>
      </c>
      <c r="C22" s="257">
        <v>7968.42</v>
      </c>
      <c r="D22" s="315">
        <f t="shared" si="1"/>
        <v>-4440.7800000000007</v>
      </c>
      <c r="E22" s="257">
        <v>2.89</v>
      </c>
      <c r="F22" s="257">
        <f>0.93+0.45</f>
        <v>1.3800000000000001</v>
      </c>
      <c r="G22" s="166">
        <f t="shared" si="0"/>
        <v>1.51</v>
      </c>
      <c r="H22" s="102"/>
      <c r="I22" s="261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</row>
    <row r="23" spans="1:25" ht="14.25" customHeight="1" x14ac:dyDescent="0.25">
      <c r="A23" s="268" t="s">
        <v>504</v>
      </c>
      <c r="B23" s="260">
        <v>1920.73</v>
      </c>
      <c r="C23" s="260">
        <v>1798.81</v>
      </c>
      <c r="D23" s="315">
        <f t="shared" si="1"/>
        <v>121.92000000000007</v>
      </c>
      <c r="E23" s="259">
        <v>0.16</v>
      </c>
      <c r="F23" s="259">
        <v>0.1</v>
      </c>
      <c r="G23" s="339">
        <f t="shared" si="0"/>
        <v>0.06</v>
      </c>
      <c r="H23" s="102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</row>
    <row r="24" spans="1:25" ht="14.25" customHeight="1" x14ac:dyDescent="0.25">
      <c r="A24" s="268" t="s">
        <v>524</v>
      </c>
      <c r="B24" s="260"/>
      <c r="C24" s="260">
        <v>438.24</v>
      </c>
      <c r="D24" s="315">
        <f t="shared" si="1"/>
        <v>-438.24</v>
      </c>
      <c r="E24" s="259"/>
      <c r="F24" s="259"/>
      <c r="G24" s="340"/>
      <c r="H24" s="102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</row>
    <row r="25" spans="1:25" ht="14.25" customHeight="1" x14ac:dyDescent="0.25">
      <c r="A25" s="258" t="s">
        <v>403</v>
      </c>
      <c r="B25" s="266">
        <f>SUM(B11:B24)</f>
        <v>152812.88000000003</v>
      </c>
      <c r="C25" s="266">
        <f>SUM(C11:C24)</f>
        <v>152658.18</v>
      </c>
      <c r="D25" s="260"/>
      <c r="E25" s="266">
        <f>SUM(E9:E23)</f>
        <v>75.760000000000005</v>
      </c>
      <c r="F25" s="318">
        <f>SUM(F11:F23)</f>
        <v>27.105</v>
      </c>
      <c r="G25" s="318">
        <f>SUM(G11:G23)</f>
        <v>48.655000000000022</v>
      </c>
      <c r="H25" s="102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</row>
    <row r="26" spans="1:25" ht="14.25" customHeight="1" x14ac:dyDescent="0.25">
      <c r="A26" s="376" t="s">
        <v>148</v>
      </c>
      <c r="B26" s="377"/>
      <c r="C26" s="377"/>
      <c r="D26" s="377"/>
      <c r="E26" s="377"/>
      <c r="F26" s="377"/>
      <c r="G26" s="377"/>
      <c r="H26" s="102"/>
      <c r="I26" s="261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</row>
    <row r="27" spans="1:25" ht="14.25" customHeight="1" x14ac:dyDescent="0.25">
      <c r="A27" s="116"/>
      <c r="B27" s="116"/>
      <c r="C27" s="116"/>
      <c r="D27" s="116"/>
      <c r="E27" s="116"/>
      <c r="F27" s="116"/>
      <c r="G27" s="116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</row>
    <row r="28" spans="1:25" ht="14.25" customHeight="1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</row>
    <row r="29" spans="1:25" ht="14.25" customHeight="1" x14ac:dyDescent="0.25">
      <c r="A29" s="103"/>
      <c r="B29" s="103"/>
      <c r="C29" s="277"/>
      <c r="D29" s="277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</row>
    <row r="30" spans="1:25" ht="14.25" customHeight="1" x14ac:dyDescent="0.25">
      <c r="A30" s="103"/>
      <c r="B30" s="103"/>
      <c r="C30" s="277"/>
      <c r="D30" s="277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</row>
    <row r="31" spans="1:25" ht="14.25" customHeight="1" x14ac:dyDescent="0.25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</row>
    <row r="32" spans="1:25" ht="14.25" customHeight="1" x14ac:dyDescent="0.25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</row>
    <row r="33" spans="1:25" ht="14.25" customHeight="1" x14ac:dyDescent="0.25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</row>
    <row r="34" spans="1:25" ht="14.25" customHeight="1" x14ac:dyDescent="0.25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</row>
    <row r="35" spans="1:25" ht="14.25" customHeight="1" x14ac:dyDescent="0.25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</row>
    <row r="36" spans="1:25" ht="14.25" customHeight="1" x14ac:dyDescent="0.25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</row>
    <row r="37" spans="1:25" ht="14.25" customHeight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</row>
    <row r="38" spans="1:25" ht="14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</row>
    <row r="39" spans="1:25" ht="14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</row>
    <row r="40" spans="1:25" ht="14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</row>
    <row r="41" spans="1:25" ht="14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</row>
    <row r="42" spans="1:25" ht="14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</row>
    <row r="43" spans="1:25" ht="14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</row>
    <row r="44" spans="1:25" ht="14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</row>
    <row r="45" spans="1:25" ht="14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</row>
    <row r="46" spans="1:25" ht="14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</row>
    <row r="47" spans="1:25" ht="14.2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</row>
    <row r="48" spans="1:25" ht="14.2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</row>
    <row r="49" spans="1:25" ht="14.25" customHeight="1" x14ac:dyDescent="0.25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</row>
    <row r="50" spans="1:25" ht="14.25" customHeight="1" x14ac:dyDescent="0.25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</row>
    <row r="51" spans="1:25" ht="14.25" customHeight="1" x14ac:dyDescent="0.25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</row>
    <row r="52" spans="1:25" ht="14.25" customHeight="1" x14ac:dyDescent="0.25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</row>
    <row r="53" spans="1:25" ht="14.25" customHeight="1" x14ac:dyDescent="0.25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</row>
    <row r="54" spans="1:25" ht="14.25" customHeight="1" x14ac:dyDescent="0.25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</row>
    <row r="55" spans="1:25" ht="14.25" customHeight="1" x14ac:dyDescent="0.25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</row>
    <row r="56" spans="1:25" ht="14.25" customHeight="1" x14ac:dyDescent="0.25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</row>
    <row r="57" spans="1:25" ht="14.25" customHeight="1" x14ac:dyDescent="0.25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</row>
    <row r="58" spans="1:25" ht="14.25" customHeight="1" x14ac:dyDescent="0.25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</row>
    <row r="59" spans="1:25" ht="14.25" customHeight="1" x14ac:dyDescent="0.25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</row>
    <row r="60" spans="1:25" ht="14.25" customHeight="1" x14ac:dyDescent="0.2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</row>
    <row r="61" spans="1:25" ht="14.25" customHeight="1" x14ac:dyDescent="0.25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</row>
    <row r="62" spans="1:25" ht="14.25" customHeight="1" x14ac:dyDescent="0.25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</row>
    <row r="63" spans="1:25" ht="14.25" customHeight="1" x14ac:dyDescent="0.25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</row>
    <row r="64" spans="1:25" ht="14.25" customHeight="1" x14ac:dyDescent="0.25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</row>
    <row r="65" spans="1:25" ht="14.25" customHeight="1" x14ac:dyDescent="0.25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</row>
    <row r="66" spans="1:25" ht="14.25" customHeight="1" x14ac:dyDescent="0.25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</row>
    <row r="67" spans="1:25" ht="14.25" customHeight="1" x14ac:dyDescent="0.25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</row>
    <row r="68" spans="1:25" ht="14.25" customHeight="1" x14ac:dyDescent="0.25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</row>
    <row r="69" spans="1:25" ht="14.25" customHeight="1" x14ac:dyDescent="0.25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</row>
    <row r="70" spans="1:25" ht="14.25" customHeight="1" x14ac:dyDescent="0.2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</row>
    <row r="71" spans="1:25" ht="14.25" customHeight="1" x14ac:dyDescent="0.25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</row>
    <row r="72" spans="1:25" ht="14.25" customHeight="1" x14ac:dyDescent="0.25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</row>
    <row r="73" spans="1:25" ht="14.25" customHeight="1" x14ac:dyDescent="0.25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</row>
    <row r="74" spans="1:25" ht="14.25" customHeight="1" x14ac:dyDescent="0.25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</row>
    <row r="75" spans="1:25" ht="14.25" customHeight="1" x14ac:dyDescent="0.25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</row>
    <row r="76" spans="1:25" ht="14.25" customHeight="1" x14ac:dyDescent="0.25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</row>
    <row r="77" spans="1:25" ht="14.25" customHeight="1" x14ac:dyDescent="0.25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</row>
    <row r="78" spans="1:25" ht="14.25" customHeight="1" x14ac:dyDescent="0.25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</row>
    <row r="79" spans="1:25" ht="14.25" customHeight="1" x14ac:dyDescent="0.25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</row>
    <row r="80" spans="1:25" ht="14.25" customHeight="1" x14ac:dyDescent="0.25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</row>
    <row r="81" spans="1:25" ht="14.25" customHeight="1" x14ac:dyDescent="0.25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</row>
    <row r="82" spans="1:25" ht="14.25" customHeight="1" x14ac:dyDescent="0.25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</row>
    <row r="83" spans="1:25" ht="14.25" customHeight="1" x14ac:dyDescent="0.25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</row>
    <row r="84" spans="1:25" ht="14.25" customHeight="1" x14ac:dyDescent="0.25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</row>
    <row r="85" spans="1:25" ht="14.25" customHeight="1" x14ac:dyDescent="0.25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</row>
    <row r="86" spans="1:25" ht="14.25" customHeight="1" x14ac:dyDescent="0.25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</row>
    <row r="87" spans="1:25" ht="14.25" customHeight="1" x14ac:dyDescent="0.25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</row>
    <row r="88" spans="1:25" ht="14.25" customHeight="1" x14ac:dyDescent="0.25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</row>
    <row r="89" spans="1:25" ht="14.25" customHeight="1" x14ac:dyDescent="0.25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</row>
    <row r="90" spans="1:25" ht="14.25" customHeight="1" x14ac:dyDescent="0.25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</row>
    <row r="91" spans="1:25" ht="14.25" customHeight="1" x14ac:dyDescent="0.25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</row>
    <row r="92" spans="1:25" ht="14.25" customHeight="1" x14ac:dyDescent="0.2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</row>
    <row r="93" spans="1:25" ht="14.25" customHeight="1" x14ac:dyDescent="0.25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</row>
    <row r="94" spans="1:25" ht="14.25" customHeight="1" x14ac:dyDescent="0.25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</row>
    <row r="95" spans="1:25" ht="14.25" customHeight="1" x14ac:dyDescent="0.25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</row>
    <row r="96" spans="1:25" ht="14.25" customHeight="1" x14ac:dyDescent="0.25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</row>
    <row r="97" spans="1:25" ht="14.25" customHeight="1" x14ac:dyDescent="0.25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</row>
    <row r="98" spans="1:25" ht="14.25" customHeight="1" x14ac:dyDescent="0.25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</row>
    <row r="99" spans="1:25" ht="14.25" customHeight="1" x14ac:dyDescent="0.25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</row>
    <row r="100" spans="1:25" ht="14.25" customHeight="1" x14ac:dyDescent="0.25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</row>
    <row r="101" spans="1:25" ht="14.25" customHeight="1" x14ac:dyDescent="0.25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</row>
    <row r="102" spans="1:25" ht="14.25" customHeight="1" x14ac:dyDescent="0.25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</row>
    <row r="103" spans="1:25" ht="14.25" customHeight="1" x14ac:dyDescent="0.25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</row>
    <row r="104" spans="1:25" ht="14.25" customHeight="1" x14ac:dyDescent="0.25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</row>
    <row r="105" spans="1:25" ht="14.25" customHeight="1" x14ac:dyDescent="0.25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</row>
    <row r="106" spans="1:25" ht="14.25" customHeight="1" x14ac:dyDescent="0.25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</row>
    <row r="107" spans="1:25" ht="14.25" customHeight="1" x14ac:dyDescent="0.25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</row>
    <row r="108" spans="1:25" ht="14.25" customHeight="1" x14ac:dyDescent="0.25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</row>
    <row r="109" spans="1:25" ht="14.25" customHeight="1" x14ac:dyDescent="0.25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</row>
    <row r="110" spans="1:25" ht="14.25" customHeight="1" x14ac:dyDescent="0.25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</row>
    <row r="111" spans="1:25" ht="14.25" customHeight="1" x14ac:dyDescent="0.25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</row>
    <row r="112" spans="1:25" ht="14.25" customHeight="1" x14ac:dyDescent="0.25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</row>
    <row r="113" spans="1:25" ht="14.25" customHeight="1" x14ac:dyDescent="0.25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</row>
    <row r="114" spans="1:25" ht="14.25" customHeight="1" x14ac:dyDescent="0.25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</row>
    <row r="115" spans="1:25" ht="14.25" customHeight="1" x14ac:dyDescent="0.25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</row>
    <row r="116" spans="1:25" ht="14.25" customHeight="1" x14ac:dyDescent="0.25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</row>
    <row r="117" spans="1:25" ht="14.25" customHeight="1" x14ac:dyDescent="0.25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</row>
    <row r="118" spans="1:25" ht="14.25" customHeight="1" x14ac:dyDescent="0.25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</row>
    <row r="119" spans="1:25" ht="14.25" customHeight="1" x14ac:dyDescent="0.25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</row>
    <row r="120" spans="1:25" ht="14.25" customHeight="1" x14ac:dyDescent="0.2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</row>
    <row r="121" spans="1:25" ht="14.25" customHeight="1" x14ac:dyDescent="0.25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</row>
    <row r="122" spans="1:25" ht="14.25" customHeight="1" x14ac:dyDescent="0.25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</row>
    <row r="123" spans="1:25" ht="14.25" customHeight="1" x14ac:dyDescent="0.25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</row>
    <row r="124" spans="1:25" ht="14.25" customHeight="1" x14ac:dyDescent="0.25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</row>
    <row r="125" spans="1:25" ht="14.25" customHeight="1" x14ac:dyDescent="0.25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</row>
    <row r="126" spans="1:25" ht="14.25" customHeight="1" x14ac:dyDescent="0.25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</row>
    <row r="127" spans="1:25" ht="14.25" customHeight="1" x14ac:dyDescent="0.25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</row>
    <row r="128" spans="1:25" ht="14.25" customHeight="1" x14ac:dyDescent="0.25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</row>
    <row r="129" spans="1:25" ht="14.25" customHeight="1" x14ac:dyDescent="0.25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</row>
    <row r="130" spans="1:25" ht="14.25" customHeight="1" x14ac:dyDescent="0.25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</row>
    <row r="131" spans="1:25" ht="14.25" customHeight="1" x14ac:dyDescent="0.25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</row>
    <row r="132" spans="1:25" ht="14.25" customHeight="1" x14ac:dyDescent="0.25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</row>
    <row r="133" spans="1:25" ht="14.25" customHeight="1" x14ac:dyDescent="0.25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</row>
    <row r="134" spans="1:25" ht="14.25" customHeight="1" x14ac:dyDescent="0.25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</row>
    <row r="135" spans="1:25" ht="14.25" customHeight="1" x14ac:dyDescent="0.25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</row>
    <row r="136" spans="1:25" ht="14.25" customHeight="1" x14ac:dyDescent="0.25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</row>
    <row r="137" spans="1:25" ht="14.25" customHeight="1" x14ac:dyDescent="0.25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</row>
    <row r="138" spans="1:25" ht="14.25" customHeight="1" x14ac:dyDescent="0.25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</row>
    <row r="139" spans="1:25" ht="14.25" customHeight="1" x14ac:dyDescent="0.25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</row>
    <row r="140" spans="1:25" ht="14.25" customHeight="1" x14ac:dyDescent="0.25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</row>
    <row r="141" spans="1:25" ht="14.25" customHeight="1" x14ac:dyDescent="0.25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</row>
    <row r="142" spans="1:25" ht="14.25" customHeight="1" x14ac:dyDescent="0.25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</row>
    <row r="143" spans="1:25" ht="14.25" customHeight="1" x14ac:dyDescent="0.25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</row>
    <row r="144" spans="1:25" ht="14.25" customHeight="1" x14ac:dyDescent="0.25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</row>
    <row r="145" spans="1:25" ht="14.25" customHeight="1" x14ac:dyDescent="0.2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</row>
    <row r="146" spans="1:25" ht="14.25" customHeight="1" x14ac:dyDescent="0.25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</row>
    <row r="147" spans="1:25" ht="14.25" customHeight="1" x14ac:dyDescent="0.25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</row>
    <row r="148" spans="1:25" ht="14.25" customHeight="1" x14ac:dyDescent="0.25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</row>
    <row r="149" spans="1:25" ht="14.25" customHeight="1" x14ac:dyDescent="0.25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</row>
    <row r="150" spans="1:25" ht="14.25" customHeight="1" x14ac:dyDescent="0.2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</row>
    <row r="151" spans="1:25" ht="14.25" customHeight="1" x14ac:dyDescent="0.25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</row>
    <row r="152" spans="1:25" ht="14.25" customHeight="1" x14ac:dyDescent="0.25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</row>
    <row r="153" spans="1:25" ht="14.25" customHeight="1" x14ac:dyDescent="0.25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</row>
    <row r="154" spans="1:25" ht="14.25" customHeight="1" x14ac:dyDescent="0.25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</row>
    <row r="155" spans="1:25" ht="14.25" customHeight="1" x14ac:dyDescent="0.25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</row>
    <row r="156" spans="1:25" ht="14.25" customHeight="1" x14ac:dyDescent="0.25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</row>
    <row r="157" spans="1:25" ht="14.25" customHeight="1" x14ac:dyDescent="0.25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</row>
    <row r="158" spans="1:25" ht="14.25" customHeight="1" x14ac:dyDescent="0.25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</row>
    <row r="159" spans="1:25" ht="14.25" customHeight="1" x14ac:dyDescent="0.25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</row>
    <row r="160" spans="1:25" ht="14.25" customHeight="1" x14ac:dyDescent="0.25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</row>
    <row r="161" spans="1:25" ht="14.25" customHeight="1" x14ac:dyDescent="0.25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</row>
    <row r="162" spans="1:25" ht="14.25" customHeight="1" x14ac:dyDescent="0.25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</row>
    <row r="163" spans="1:25" ht="14.25" customHeight="1" x14ac:dyDescent="0.25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</row>
    <row r="164" spans="1:25" ht="14.25" customHeight="1" x14ac:dyDescent="0.25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</row>
    <row r="165" spans="1:25" ht="14.25" customHeight="1" x14ac:dyDescent="0.25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</row>
    <row r="166" spans="1:25" ht="14.25" customHeight="1" x14ac:dyDescent="0.25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</row>
    <row r="167" spans="1:25" ht="14.25" customHeight="1" x14ac:dyDescent="0.25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</row>
    <row r="168" spans="1:25" ht="14.25" customHeight="1" x14ac:dyDescent="0.25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</row>
    <row r="169" spans="1:25" ht="14.25" customHeight="1" x14ac:dyDescent="0.25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</row>
    <row r="170" spans="1:25" ht="14.25" customHeight="1" x14ac:dyDescent="0.25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</row>
    <row r="171" spans="1:25" ht="14.25" customHeight="1" x14ac:dyDescent="0.25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</row>
    <row r="172" spans="1:25" ht="14.25" customHeight="1" x14ac:dyDescent="0.25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</row>
    <row r="173" spans="1:25" ht="14.25" customHeight="1" x14ac:dyDescent="0.25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</row>
    <row r="174" spans="1:25" ht="14.25" customHeight="1" x14ac:dyDescent="0.25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</row>
    <row r="175" spans="1:25" ht="14.25" customHeight="1" x14ac:dyDescent="0.25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</row>
    <row r="176" spans="1:25" ht="14.25" customHeight="1" x14ac:dyDescent="0.25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</row>
    <row r="177" spans="1:25" ht="14.25" customHeight="1" x14ac:dyDescent="0.25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</row>
    <row r="178" spans="1:25" ht="14.25" customHeight="1" x14ac:dyDescent="0.25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</row>
    <row r="179" spans="1:25" ht="14.25" customHeight="1" x14ac:dyDescent="0.25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</row>
    <row r="180" spans="1:25" ht="14.25" customHeight="1" x14ac:dyDescent="0.2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</row>
    <row r="181" spans="1:25" ht="14.25" customHeight="1" x14ac:dyDescent="0.25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</row>
    <row r="182" spans="1:25" ht="14.25" customHeight="1" x14ac:dyDescent="0.25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</row>
    <row r="183" spans="1:25" ht="14.25" customHeight="1" x14ac:dyDescent="0.25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</row>
    <row r="184" spans="1:25" ht="14.25" customHeight="1" x14ac:dyDescent="0.25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</row>
    <row r="185" spans="1:25" ht="14.25" customHeight="1" x14ac:dyDescent="0.25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</row>
    <row r="186" spans="1:25" ht="14.25" customHeight="1" x14ac:dyDescent="0.25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</row>
    <row r="187" spans="1:25" ht="14.25" customHeight="1" x14ac:dyDescent="0.25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</row>
    <row r="188" spans="1:25" ht="14.25" customHeight="1" x14ac:dyDescent="0.25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</row>
    <row r="189" spans="1:25" ht="14.25" customHeight="1" x14ac:dyDescent="0.25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</row>
    <row r="190" spans="1:25" ht="14.25" customHeight="1" x14ac:dyDescent="0.25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</row>
    <row r="191" spans="1:25" ht="14.25" customHeight="1" x14ac:dyDescent="0.25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</row>
    <row r="192" spans="1:25" ht="14.25" customHeight="1" x14ac:dyDescent="0.25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</row>
    <row r="193" spans="1:25" ht="14.25" customHeight="1" x14ac:dyDescent="0.25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</row>
    <row r="194" spans="1:25" ht="14.25" customHeight="1" x14ac:dyDescent="0.25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</row>
    <row r="195" spans="1:25" ht="14.25" customHeight="1" x14ac:dyDescent="0.2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</row>
    <row r="196" spans="1:25" ht="14.25" customHeight="1" x14ac:dyDescent="0.25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</row>
    <row r="197" spans="1:25" ht="14.25" customHeight="1" x14ac:dyDescent="0.25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</row>
    <row r="198" spans="1:25" ht="14.25" customHeight="1" x14ac:dyDescent="0.25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</row>
    <row r="199" spans="1:25" ht="14.25" customHeight="1" x14ac:dyDescent="0.25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</row>
    <row r="200" spans="1:25" ht="14.25" customHeight="1" x14ac:dyDescent="0.25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</row>
    <row r="201" spans="1:25" ht="14.25" customHeight="1" x14ac:dyDescent="0.25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</row>
    <row r="202" spans="1:25" ht="14.25" customHeight="1" x14ac:dyDescent="0.25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</row>
    <row r="203" spans="1:25" ht="14.25" customHeight="1" x14ac:dyDescent="0.25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</row>
    <row r="204" spans="1:25" ht="14.25" customHeight="1" x14ac:dyDescent="0.25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</row>
    <row r="205" spans="1:25" ht="14.25" customHeight="1" x14ac:dyDescent="0.2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</row>
    <row r="206" spans="1:25" ht="14.25" customHeight="1" x14ac:dyDescent="0.25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</row>
    <row r="207" spans="1:25" ht="14.25" customHeight="1" x14ac:dyDescent="0.25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</row>
    <row r="208" spans="1:25" ht="14.25" customHeight="1" x14ac:dyDescent="0.25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</row>
    <row r="209" spans="1:25" ht="14.25" customHeight="1" x14ac:dyDescent="0.25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</row>
    <row r="210" spans="1:25" ht="14.25" customHeight="1" x14ac:dyDescent="0.25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</row>
    <row r="211" spans="1:25" ht="14.25" customHeight="1" x14ac:dyDescent="0.2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</row>
    <row r="212" spans="1:25" ht="14.25" customHeight="1" x14ac:dyDescent="0.2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</row>
    <row r="213" spans="1:25" ht="14.25" customHeight="1" x14ac:dyDescent="0.2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</row>
    <row r="214" spans="1:25" ht="14.25" customHeight="1" x14ac:dyDescent="0.2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</row>
    <row r="215" spans="1:25" ht="14.25" customHeight="1" x14ac:dyDescent="0.2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</row>
    <row r="216" spans="1:25" ht="14.25" customHeight="1" x14ac:dyDescent="0.25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</row>
    <row r="217" spans="1:25" ht="14.25" customHeight="1" x14ac:dyDescent="0.25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</row>
    <row r="218" spans="1:25" ht="14.25" customHeight="1" x14ac:dyDescent="0.25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</row>
    <row r="219" spans="1:25" ht="14.25" customHeight="1" x14ac:dyDescent="0.25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</row>
    <row r="220" spans="1:25" ht="14.25" customHeight="1" x14ac:dyDescent="0.25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</row>
    <row r="221" spans="1:25" ht="14.25" customHeight="1" x14ac:dyDescent="0.25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</row>
    <row r="222" spans="1:25" ht="14.25" customHeight="1" x14ac:dyDescent="0.2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</row>
    <row r="223" spans="1:25" ht="14.25" customHeight="1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</row>
    <row r="224" spans="1:25" ht="14.25" customHeight="1" x14ac:dyDescent="0.2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</row>
    <row r="225" spans="1:25" ht="14.25" customHeight="1" x14ac:dyDescent="0.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</row>
    <row r="226" spans="1:25" ht="14.25" customHeight="1" x14ac:dyDescent="0.25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</row>
    <row r="227" spans="1:25" ht="14.25" customHeight="1" x14ac:dyDescent="0.2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</row>
    <row r="228" spans="1:25" ht="14.25" customHeight="1" x14ac:dyDescent="0.25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</row>
    <row r="229" spans="1:25" ht="14.25" customHeight="1" x14ac:dyDescent="0.25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</row>
    <row r="230" spans="1:25" ht="14.25" customHeight="1" x14ac:dyDescent="0.25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</row>
    <row r="231" spans="1:25" ht="14.25" customHeight="1" x14ac:dyDescent="0.25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</row>
    <row r="232" spans="1:25" ht="14.25" customHeight="1" x14ac:dyDescent="0.2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</row>
    <row r="233" spans="1:25" ht="14.25" customHeight="1" x14ac:dyDescent="0.25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</row>
    <row r="234" spans="1:25" ht="14.25" customHeight="1" x14ac:dyDescent="0.2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</row>
    <row r="235" spans="1:25" ht="14.25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</row>
    <row r="236" spans="1:25" ht="14.25" customHeight="1" x14ac:dyDescent="0.25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</row>
    <row r="237" spans="1:25" ht="14.25" customHeight="1" x14ac:dyDescent="0.25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</row>
    <row r="238" spans="1:25" ht="14.25" customHeight="1" x14ac:dyDescent="0.25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</row>
    <row r="239" spans="1:25" ht="14.25" customHeight="1" x14ac:dyDescent="0.25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</row>
    <row r="240" spans="1:25" ht="14.25" customHeight="1" x14ac:dyDescent="0.25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</row>
    <row r="241" spans="1:25" ht="14.25" customHeight="1" x14ac:dyDescent="0.2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</row>
    <row r="242" spans="1:25" ht="14.25" customHeight="1" x14ac:dyDescent="0.25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</row>
    <row r="243" spans="1:25" ht="14.25" customHeight="1" x14ac:dyDescent="0.25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</row>
    <row r="244" spans="1:25" ht="14.25" customHeight="1" x14ac:dyDescent="0.2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</row>
    <row r="245" spans="1:25" ht="14.25" customHeight="1" x14ac:dyDescent="0.2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</row>
    <row r="246" spans="1:25" ht="14.25" customHeight="1" x14ac:dyDescent="0.25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</row>
    <row r="247" spans="1:25" ht="14.25" customHeight="1" x14ac:dyDescent="0.25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</row>
    <row r="248" spans="1:25" ht="14.25" customHeight="1" x14ac:dyDescent="0.25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</row>
    <row r="249" spans="1:25" ht="14.25" customHeight="1" x14ac:dyDescent="0.25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</row>
    <row r="250" spans="1:25" ht="14.25" customHeight="1" x14ac:dyDescent="0.25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</row>
    <row r="251" spans="1:25" ht="14.25" customHeight="1" x14ac:dyDescent="0.25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</row>
    <row r="252" spans="1:25" ht="14.25" customHeight="1" x14ac:dyDescent="0.25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</row>
    <row r="253" spans="1:25" ht="14.25" customHeight="1" x14ac:dyDescent="0.25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</row>
    <row r="254" spans="1:25" ht="14.25" customHeight="1" x14ac:dyDescent="0.25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</row>
    <row r="255" spans="1:25" ht="14.25" customHeight="1" x14ac:dyDescent="0.25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</row>
    <row r="256" spans="1:25" ht="14.25" customHeight="1" x14ac:dyDescent="0.25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</row>
    <row r="257" spans="1:25" ht="14.25" customHeight="1" x14ac:dyDescent="0.25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</row>
    <row r="258" spans="1:25" ht="14.25" customHeight="1" x14ac:dyDescent="0.25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</row>
    <row r="259" spans="1:25" ht="14.25" customHeight="1" x14ac:dyDescent="0.25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</row>
    <row r="260" spans="1:25" ht="14.25" customHeight="1" x14ac:dyDescent="0.25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</row>
    <row r="261" spans="1:25" ht="14.25" customHeight="1" x14ac:dyDescent="0.25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</row>
    <row r="262" spans="1:25" ht="14.25" customHeight="1" x14ac:dyDescent="0.25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</row>
    <row r="263" spans="1:25" ht="14.25" customHeight="1" x14ac:dyDescent="0.25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</row>
    <row r="264" spans="1:25" ht="14.25" customHeight="1" x14ac:dyDescent="0.25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</row>
    <row r="265" spans="1:25" ht="14.25" customHeight="1" x14ac:dyDescent="0.25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</row>
    <row r="266" spans="1:25" ht="14.25" customHeight="1" x14ac:dyDescent="0.25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</row>
    <row r="267" spans="1:25" ht="14.25" customHeight="1" x14ac:dyDescent="0.25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</row>
    <row r="268" spans="1:25" ht="14.25" customHeight="1" x14ac:dyDescent="0.25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</row>
    <row r="269" spans="1:25" ht="14.25" customHeight="1" x14ac:dyDescent="0.25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</row>
    <row r="270" spans="1:25" ht="14.25" customHeight="1" x14ac:dyDescent="0.25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</row>
    <row r="271" spans="1:25" ht="14.25" customHeight="1" x14ac:dyDescent="0.25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</row>
    <row r="272" spans="1:25" ht="14.25" customHeight="1" x14ac:dyDescent="0.25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</row>
    <row r="273" spans="1:25" ht="14.25" customHeight="1" x14ac:dyDescent="0.25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</row>
    <row r="274" spans="1:25" ht="14.25" customHeight="1" x14ac:dyDescent="0.25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</row>
    <row r="275" spans="1:25" ht="14.25" customHeight="1" x14ac:dyDescent="0.25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</row>
    <row r="276" spans="1:25" ht="14.25" customHeight="1" x14ac:dyDescent="0.25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</row>
    <row r="277" spans="1:25" ht="14.25" customHeight="1" x14ac:dyDescent="0.25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</row>
    <row r="278" spans="1:25" ht="14.25" customHeight="1" x14ac:dyDescent="0.25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</row>
    <row r="279" spans="1:25" ht="14.25" customHeight="1" x14ac:dyDescent="0.25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</row>
    <row r="280" spans="1:25" ht="14.25" customHeight="1" x14ac:dyDescent="0.25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</row>
    <row r="281" spans="1:25" ht="14.25" customHeight="1" x14ac:dyDescent="0.25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</row>
    <row r="282" spans="1:25" ht="14.25" customHeight="1" x14ac:dyDescent="0.25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</row>
    <row r="283" spans="1:25" ht="14.25" customHeight="1" x14ac:dyDescent="0.25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</row>
    <row r="284" spans="1:25" ht="14.25" customHeight="1" x14ac:dyDescent="0.25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</row>
    <row r="285" spans="1:25" ht="14.25" customHeight="1" x14ac:dyDescent="0.25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</row>
    <row r="286" spans="1:25" ht="14.25" customHeight="1" x14ac:dyDescent="0.25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</row>
    <row r="287" spans="1:25" ht="14.25" customHeight="1" x14ac:dyDescent="0.25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</row>
    <row r="288" spans="1:25" ht="14.25" customHeight="1" x14ac:dyDescent="0.25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</row>
    <row r="289" spans="1:25" ht="14.25" customHeight="1" x14ac:dyDescent="0.25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</row>
    <row r="290" spans="1:25" ht="14.25" customHeight="1" x14ac:dyDescent="0.25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</row>
    <row r="291" spans="1:25" ht="14.25" customHeight="1" x14ac:dyDescent="0.25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</row>
    <row r="292" spans="1:25" ht="14.25" customHeight="1" x14ac:dyDescent="0.25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</row>
    <row r="293" spans="1:25" ht="14.25" customHeight="1" x14ac:dyDescent="0.25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</row>
    <row r="294" spans="1:25" ht="14.25" customHeight="1" x14ac:dyDescent="0.25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</row>
    <row r="295" spans="1:25" ht="14.25" customHeight="1" x14ac:dyDescent="0.25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</row>
    <row r="296" spans="1:25" ht="14.25" customHeight="1" x14ac:dyDescent="0.25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</row>
    <row r="297" spans="1:25" ht="14.25" customHeight="1" x14ac:dyDescent="0.25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</row>
    <row r="298" spans="1:25" ht="14.25" customHeight="1" x14ac:dyDescent="0.25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</row>
    <row r="299" spans="1:25" ht="14.25" customHeight="1" x14ac:dyDescent="0.25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</row>
    <row r="300" spans="1:25" ht="14.25" customHeight="1" x14ac:dyDescent="0.25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</row>
    <row r="301" spans="1:25" ht="14.25" customHeight="1" x14ac:dyDescent="0.25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</row>
    <row r="302" spans="1:25" ht="14.25" customHeight="1" x14ac:dyDescent="0.25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</row>
    <row r="303" spans="1:25" ht="14.25" customHeight="1" x14ac:dyDescent="0.25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</row>
    <row r="304" spans="1:25" ht="14.25" customHeight="1" x14ac:dyDescent="0.25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</row>
    <row r="305" spans="1:25" ht="14.25" customHeight="1" x14ac:dyDescent="0.25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</row>
    <row r="306" spans="1:25" ht="14.25" customHeight="1" x14ac:dyDescent="0.25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</row>
    <row r="307" spans="1:25" ht="14.25" customHeight="1" x14ac:dyDescent="0.25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</row>
    <row r="308" spans="1:25" ht="14.25" customHeight="1" x14ac:dyDescent="0.25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</row>
    <row r="309" spans="1:25" ht="14.25" customHeight="1" x14ac:dyDescent="0.25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</row>
    <row r="310" spans="1:25" ht="14.25" customHeight="1" x14ac:dyDescent="0.25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</row>
    <row r="311" spans="1:25" ht="14.25" customHeight="1" x14ac:dyDescent="0.25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</row>
    <row r="312" spans="1:25" ht="14.25" customHeight="1" x14ac:dyDescent="0.25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</row>
    <row r="313" spans="1:25" ht="14.25" customHeight="1" x14ac:dyDescent="0.25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</row>
    <row r="314" spans="1:25" ht="14.25" customHeight="1" x14ac:dyDescent="0.25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</row>
    <row r="315" spans="1:25" ht="14.25" customHeight="1" x14ac:dyDescent="0.25">
      <c r="A315" s="103"/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</row>
    <row r="316" spans="1:25" ht="14.25" customHeight="1" x14ac:dyDescent="0.25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</row>
    <row r="317" spans="1:25" ht="14.25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</row>
    <row r="318" spans="1:25" ht="14.25" customHeight="1" x14ac:dyDescent="0.25">
      <c r="A318" s="103"/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</row>
    <row r="319" spans="1:25" ht="14.25" customHeight="1" x14ac:dyDescent="0.25">
      <c r="A319" s="103"/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</row>
    <row r="320" spans="1:25" ht="14.25" customHeight="1" x14ac:dyDescent="0.25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</row>
    <row r="321" spans="1:25" ht="14.25" customHeight="1" x14ac:dyDescent="0.25">
      <c r="A321" s="103"/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</row>
    <row r="322" spans="1:25" ht="14.25" customHeight="1" x14ac:dyDescent="0.25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</row>
    <row r="323" spans="1:25" ht="14.25" customHeight="1" x14ac:dyDescent="0.25">
      <c r="A323" s="103"/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</row>
    <row r="324" spans="1:25" ht="14.25" customHeight="1" x14ac:dyDescent="0.25">
      <c r="A324" s="103"/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</row>
    <row r="325" spans="1:25" ht="14.25" customHeight="1" x14ac:dyDescent="0.25">
      <c r="A325" s="103"/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</row>
    <row r="326" spans="1:25" ht="14.25" customHeight="1" x14ac:dyDescent="0.25">
      <c r="A326" s="103"/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</row>
    <row r="327" spans="1:25" ht="14.25" customHeight="1" x14ac:dyDescent="0.25">
      <c r="A327" s="103"/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</row>
    <row r="328" spans="1:25" ht="14.25" customHeight="1" x14ac:dyDescent="0.25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</row>
    <row r="329" spans="1:25" ht="14.25" customHeight="1" x14ac:dyDescent="0.25">
      <c r="A329" s="103"/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</row>
    <row r="330" spans="1:25" ht="14.25" customHeight="1" x14ac:dyDescent="0.25">
      <c r="A330" s="103"/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</row>
    <row r="331" spans="1:25" ht="14.25" customHeight="1" x14ac:dyDescent="0.25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</row>
    <row r="332" spans="1:25" ht="14.25" customHeight="1" x14ac:dyDescent="0.25">
      <c r="A332" s="103"/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</row>
    <row r="333" spans="1:25" ht="14.25" customHeight="1" x14ac:dyDescent="0.25">
      <c r="A333" s="103"/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</row>
    <row r="334" spans="1:25" ht="14.25" customHeight="1" x14ac:dyDescent="0.25">
      <c r="A334" s="103"/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</row>
    <row r="335" spans="1:25" ht="14.25" customHeight="1" x14ac:dyDescent="0.25">
      <c r="A335" s="103"/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</row>
    <row r="336" spans="1:25" ht="14.25" customHeight="1" x14ac:dyDescent="0.25">
      <c r="A336" s="103"/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</row>
    <row r="337" spans="1:25" ht="14.25" customHeight="1" x14ac:dyDescent="0.25">
      <c r="A337" s="103"/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</row>
    <row r="338" spans="1:25" ht="14.25" customHeight="1" x14ac:dyDescent="0.25">
      <c r="A338" s="103"/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</row>
    <row r="339" spans="1:25" ht="14.25" customHeight="1" x14ac:dyDescent="0.25">
      <c r="A339" s="103"/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</row>
    <row r="340" spans="1:25" ht="14.25" customHeight="1" x14ac:dyDescent="0.25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</row>
    <row r="341" spans="1:25" ht="14.25" customHeight="1" x14ac:dyDescent="0.25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</row>
    <row r="342" spans="1:25" ht="14.25" customHeight="1" x14ac:dyDescent="0.25">
      <c r="A342" s="103"/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</row>
    <row r="343" spans="1:25" ht="14.25" customHeight="1" x14ac:dyDescent="0.25">
      <c r="A343" s="103"/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</row>
    <row r="344" spans="1:25" ht="14.25" customHeight="1" x14ac:dyDescent="0.25">
      <c r="A344" s="103"/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</row>
    <row r="345" spans="1:25" ht="14.25" customHeight="1" x14ac:dyDescent="0.25">
      <c r="A345" s="103"/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</row>
    <row r="346" spans="1:25" ht="14.25" customHeight="1" x14ac:dyDescent="0.25">
      <c r="A346" s="103"/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</row>
    <row r="347" spans="1:25" ht="14.25" customHeight="1" x14ac:dyDescent="0.25">
      <c r="A347" s="103"/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</row>
    <row r="348" spans="1:25" ht="14.25" customHeight="1" x14ac:dyDescent="0.25">
      <c r="A348" s="103"/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</row>
    <row r="349" spans="1:25" ht="14.25" customHeight="1" x14ac:dyDescent="0.25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</row>
    <row r="350" spans="1:25" ht="14.25" customHeight="1" x14ac:dyDescent="0.25">
      <c r="A350" s="103"/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</row>
    <row r="351" spans="1:25" ht="14.25" customHeight="1" x14ac:dyDescent="0.25">
      <c r="A351" s="103"/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</row>
    <row r="352" spans="1:25" ht="14.25" customHeight="1" x14ac:dyDescent="0.25">
      <c r="A352" s="103"/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</row>
    <row r="353" spans="1:25" ht="14.25" customHeight="1" x14ac:dyDescent="0.25">
      <c r="A353" s="103"/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</row>
    <row r="354" spans="1:25" ht="14.25" customHeight="1" x14ac:dyDescent="0.25">
      <c r="A354" s="103"/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</row>
    <row r="355" spans="1:25" ht="14.25" customHeight="1" x14ac:dyDescent="0.25">
      <c r="A355" s="103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</row>
    <row r="356" spans="1:25" ht="14.25" customHeight="1" x14ac:dyDescent="0.25">
      <c r="A356" s="103"/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</row>
    <row r="357" spans="1:25" ht="14.25" customHeight="1" x14ac:dyDescent="0.25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</row>
    <row r="358" spans="1:25" ht="14.25" customHeight="1" x14ac:dyDescent="0.25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</row>
    <row r="359" spans="1:25" ht="14.25" customHeight="1" x14ac:dyDescent="0.25">
      <c r="A359" s="103"/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</row>
    <row r="360" spans="1:25" ht="14.25" customHeight="1" x14ac:dyDescent="0.25">
      <c r="A360" s="103"/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</row>
    <row r="361" spans="1:25" ht="14.25" customHeight="1" x14ac:dyDescent="0.25">
      <c r="A361" s="103"/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</row>
    <row r="362" spans="1:25" ht="14.25" customHeight="1" x14ac:dyDescent="0.25">
      <c r="A362" s="103"/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</row>
    <row r="363" spans="1:25" ht="14.25" customHeight="1" x14ac:dyDescent="0.25">
      <c r="A363" s="103"/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</row>
    <row r="364" spans="1:25" ht="14.25" customHeight="1" x14ac:dyDescent="0.25">
      <c r="A364" s="103"/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</row>
    <row r="365" spans="1:25" ht="14.25" customHeight="1" x14ac:dyDescent="0.25">
      <c r="A365" s="103"/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</row>
    <row r="366" spans="1:25" ht="14.25" customHeight="1" x14ac:dyDescent="0.25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</row>
    <row r="367" spans="1:25" ht="14.25" customHeight="1" x14ac:dyDescent="0.25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</row>
    <row r="368" spans="1:25" ht="14.25" customHeight="1" x14ac:dyDescent="0.25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</row>
    <row r="369" spans="1:25" ht="14.25" customHeight="1" x14ac:dyDescent="0.25">
      <c r="A369" s="103"/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</row>
    <row r="370" spans="1:25" ht="14.25" customHeight="1" x14ac:dyDescent="0.25">
      <c r="A370" s="103"/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</row>
    <row r="371" spans="1:25" ht="14.25" customHeight="1" x14ac:dyDescent="0.25">
      <c r="A371" s="103"/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</row>
    <row r="372" spans="1:25" ht="14.25" customHeight="1" x14ac:dyDescent="0.25">
      <c r="A372" s="103"/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</row>
    <row r="373" spans="1:25" ht="14.25" customHeight="1" x14ac:dyDescent="0.25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</row>
    <row r="374" spans="1:25" ht="14.25" customHeight="1" x14ac:dyDescent="0.25">
      <c r="A374" s="103"/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</row>
    <row r="375" spans="1:25" ht="14.25" customHeight="1" x14ac:dyDescent="0.25">
      <c r="A375" s="103"/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</row>
    <row r="376" spans="1:25" ht="14.25" customHeight="1" x14ac:dyDescent="0.25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</row>
    <row r="377" spans="1:25" ht="14.25" customHeight="1" x14ac:dyDescent="0.25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</row>
    <row r="378" spans="1:25" ht="14.25" customHeight="1" x14ac:dyDescent="0.25">
      <c r="A378" s="103"/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</row>
    <row r="379" spans="1:25" ht="14.25" customHeight="1" x14ac:dyDescent="0.25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</row>
    <row r="380" spans="1:25" ht="14.25" customHeight="1" x14ac:dyDescent="0.25">
      <c r="A380" s="103"/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</row>
    <row r="381" spans="1:25" ht="14.25" customHeight="1" x14ac:dyDescent="0.25">
      <c r="A381" s="103"/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</row>
    <row r="382" spans="1:25" ht="14.25" customHeight="1" x14ac:dyDescent="0.25">
      <c r="A382" s="103"/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</row>
    <row r="383" spans="1:25" ht="14.25" customHeight="1" x14ac:dyDescent="0.25">
      <c r="A383" s="103"/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</row>
    <row r="384" spans="1:25" ht="14.25" customHeight="1" x14ac:dyDescent="0.25">
      <c r="A384" s="103"/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</row>
    <row r="385" spans="1:25" ht="14.25" customHeight="1" x14ac:dyDescent="0.25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</row>
    <row r="386" spans="1:25" ht="14.25" customHeight="1" x14ac:dyDescent="0.25">
      <c r="A386" s="103"/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</row>
    <row r="387" spans="1:25" ht="14.25" customHeight="1" x14ac:dyDescent="0.25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</row>
    <row r="388" spans="1:25" ht="14.25" customHeight="1" x14ac:dyDescent="0.25">
      <c r="A388" s="103"/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</row>
    <row r="389" spans="1:25" ht="14.25" customHeight="1" x14ac:dyDescent="0.25">
      <c r="A389" s="103"/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</row>
    <row r="390" spans="1:25" ht="14.25" customHeight="1" x14ac:dyDescent="0.25">
      <c r="A390" s="103"/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</row>
    <row r="391" spans="1:25" ht="14.25" customHeight="1" x14ac:dyDescent="0.25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</row>
    <row r="392" spans="1:25" ht="14.25" customHeight="1" x14ac:dyDescent="0.25">
      <c r="A392" s="103"/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</row>
    <row r="393" spans="1:25" ht="14.25" customHeight="1" x14ac:dyDescent="0.25">
      <c r="A393" s="103"/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</row>
    <row r="394" spans="1:25" ht="14.25" customHeight="1" x14ac:dyDescent="0.25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</row>
    <row r="395" spans="1:25" ht="14.25" customHeight="1" x14ac:dyDescent="0.25">
      <c r="A395" s="103"/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</row>
    <row r="396" spans="1:25" ht="14.25" customHeight="1" x14ac:dyDescent="0.25">
      <c r="A396" s="103"/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</row>
    <row r="397" spans="1:25" ht="14.25" customHeight="1" x14ac:dyDescent="0.25">
      <c r="A397" s="103"/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</row>
    <row r="398" spans="1:25" ht="14.25" customHeight="1" x14ac:dyDescent="0.25">
      <c r="A398" s="103"/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</row>
    <row r="399" spans="1:25" ht="14.25" customHeight="1" x14ac:dyDescent="0.25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</row>
    <row r="400" spans="1:25" ht="14.25" customHeight="1" x14ac:dyDescent="0.25">
      <c r="A400" s="103"/>
      <c r="B400" s="103"/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</row>
    <row r="401" spans="1:25" ht="14.25" customHeight="1" x14ac:dyDescent="0.25">
      <c r="A401" s="103"/>
      <c r="B401" s="103"/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</row>
    <row r="402" spans="1:25" ht="14.25" customHeight="1" x14ac:dyDescent="0.25">
      <c r="A402" s="103"/>
      <c r="B402" s="103"/>
      <c r="C402" s="103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</row>
    <row r="403" spans="1:25" ht="14.25" customHeight="1" x14ac:dyDescent="0.25">
      <c r="A403" s="103"/>
      <c r="B403" s="103"/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</row>
    <row r="404" spans="1:25" ht="14.25" customHeight="1" x14ac:dyDescent="0.25">
      <c r="A404" s="103"/>
      <c r="B404" s="103"/>
      <c r="C404" s="103"/>
      <c r="D404" s="103"/>
      <c r="E404" s="103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</row>
    <row r="405" spans="1:25" ht="14.25" customHeight="1" x14ac:dyDescent="0.25">
      <c r="A405" s="103"/>
      <c r="B405" s="103"/>
      <c r="C405" s="103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</row>
    <row r="406" spans="1:25" ht="14.25" customHeight="1" x14ac:dyDescent="0.25">
      <c r="A406" s="103"/>
      <c r="B406" s="103"/>
      <c r="C406" s="103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</row>
    <row r="407" spans="1:25" ht="14.25" customHeight="1" x14ac:dyDescent="0.25">
      <c r="A407" s="103"/>
      <c r="B407" s="103"/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</row>
    <row r="408" spans="1:25" ht="14.25" customHeight="1" x14ac:dyDescent="0.25">
      <c r="A408" s="103"/>
      <c r="B408" s="103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</row>
    <row r="409" spans="1:25" ht="14.25" customHeight="1" x14ac:dyDescent="0.25">
      <c r="A409" s="103"/>
      <c r="B409" s="103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</row>
    <row r="410" spans="1:25" ht="14.25" customHeight="1" x14ac:dyDescent="0.25">
      <c r="A410" s="103"/>
      <c r="B410" s="103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</row>
    <row r="411" spans="1:25" ht="14.25" customHeight="1" x14ac:dyDescent="0.25">
      <c r="A411" s="103"/>
      <c r="B411" s="103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</row>
    <row r="412" spans="1:25" ht="14.25" customHeight="1" x14ac:dyDescent="0.25">
      <c r="A412" s="103"/>
      <c r="B412" s="103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</row>
    <row r="413" spans="1:25" ht="14.25" customHeight="1" x14ac:dyDescent="0.25">
      <c r="A413" s="103"/>
      <c r="B413" s="103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</row>
    <row r="414" spans="1:25" ht="14.25" customHeight="1" x14ac:dyDescent="0.25">
      <c r="A414" s="103"/>
      <c r="B414" s="103"/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</row>
    <row r="415" spans="1:25" ht="14.25" customHeight="1" x14ac:dyDescent="0.25">
      <c r="A415" s="103"/>
      <c r="B415" s="103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</row>
    <row r="416" spans="1:25" ht="14.25" customHeight="1" x14ac:dyDescent="0.25">
      <c r="A416" s="103"/>
      <c r="B416" s="103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</row>
    <row r="417" spans="1:25" ht="14.25" customHeight="1" x14ac:dyDescent="0.25">
      <c r="A417" s="103"/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</row>
    <row r="418" spans="1:25" ht="14.25" customHeight="1" x14ac:dyDescent="0.25">
      <c r="A418" s="103"/>
      <c r="B418" s="103"/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</row>
    <row r="419" spans="1:25" ht="14.25" customHeight="1" x14ac:dyDescent="0.25">
      <c r="A419" s="103"/>
      <c r="B419" s="103"/>
      <c r="C419" s="103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</row>
    <row r="420" spans="1:25" ht="14.25" customHeight="1" x14ac:dyDescent="0.25">
      <c r="A420" s="103"/>
      <c r="B420" s="103"/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</row>
    <row r="421" spans="1:25" ht="14.25" customHeight="1" x14ac:dyDescent="0.25">
      <c r="A421" s="103"/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</row>
    <row r="422" spans="1:25" ht="14.25" customHeight="1" x14ac:dyDescent="0.25">
      <c r="A422" s="103"/>
      <c r="B422" s="103"/>
      <c r="C422" s="103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</row>
    <row r="423" spans="1:25" ht="14.25" customHeight="1" x14ac:dyDescent="0.25">
      <c r="A423" s="103"/>
      <c r="B423" s="103"/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</row>
    <row r="424" spans="1:25" ht="14.25" customHeight="1" x14ac:dyDescent="0.25">
      <c r="A424" s="103"/>
      <c r="B424" s="103"/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</row>
    <row r="425" spans="1:25" ht="14.25" customHeight="1" x14ac:dyDescent="0.25">
      <c r="A425" s="103"/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</row>
    <row r="426" spans="1:25" ht="14.25" customHeight="1" x14ac:dyDescent="0.25">
      <c r="A426" s="103"/>
      <c r="B426" s="103"/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</row>
    <row r="427" spans="1:25" ht="14.25" customHeight="1" x14ac:dyDescent="0.25">
      <c r="A427" s="103"/>
      <c r="B427" s="103"/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</row>
    <row r="428" spans="1:25" ht="14.25" customHeight="1" x14ac:dyDescent="0.25">
      <c r="A428" s="103"/>
      <c r="B428" s="103"/>
      <c r="C428" s="103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</row>
    <row r="429" spans="1:25" ht="14.25" customHeight="1" x14ac:dyDescent="0.25">
      <c r="A429" s="103"/>
      <c r="B429" s="103"/>
      <c r="C429" s="103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</row>
    <row r="430" spans="1:25" ht="14.25" customHeight="1" x14ac:dyDescent="0.25">
      <c r="A430" s="103"/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</row>
    <row r="431" spans="1:25" ht="14.25" customHeight="1" x14ac:dyDescent="0.25">
      <c r="A431" s="103"/>
      <c r="B431" s="103"/>
      <c r="C431" s="103"/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</row>
    <row r="432" spans="1:25" ht="14.25" customHeight="1" x14ac:dyDescent="0.25">
      <c r="A432" s="103"/>
      <c r="B432" s="103"/>
      <c r="C432" s="103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</row>
    <row r="433" spans="1:25" ht="14.25" customHeight="1" x14ac:dyDescent="0.25">
      <c r="A433" s="103"/>
      <c r="B433" s="103"/>
      <c r="C433" s="103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</row>
    <row r="434" spans="1:25" ht="14.25" customHeight="1" x14ac:dyDescent="0.25">
      <c r="A434" s="103"/>
      <c r="B434" s="103"/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</row>
    <row r="435" spans="1:25" ht="14.25" customHeight="1" x14ac:dyDescent="0.25">
      <c r="A435" s="103"/>
      <c r="B435" s="103"/>
      <c r="C435" s="103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</row>
    <row r="436" spans="1:25" ht="14.25" customHeight="1" x14ac:dyDescent="0.25">
      <c r="A436" s="103"/>
      <c r="B436" s="103"/>
      <c r="C436" s="103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</row>
    <row r="437" spans="1:25" ht="14.25" customHeight="1" x14ac:dyDescent="0.25">
      <c r="A437" s="103"/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</row>
    <row r="438" spans="1:25" ht="14.25" customHeight="1" x14ac:dyDescent="0.25">
      <c r="A438" s="103"/>
      <c r="B438" s="103"/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</row>
    <row r="439" spans="1:25" ht="14.25" customHeight="1" x14ac:dyDescent="0.25">
      <c r="A439" s="103"/>
      <c r="B439" s="103"/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</row>
    <row r="440" spans="1:25" ht="14.25" customHeight="1" x14ac:dyDescent="0.25">
      <c r="A440" s="103"/>
      <c r="B440" s="103"/>
      <c r="C440" s="103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</row>
    <row r="441" spans="1:25" ht="14.25" customHeight="1" x14ac:dyDescent="0.25">
      <c r="A441" s="103"/>
      <c r="B441" s="103"/>
      <c r="C441" s="103"/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</row>
    <row r="442" spans="1:25" ht="14.25" customHeight="1" x14ac:dyDescent="0.25">
      <c r="A442" s="103"/>
      <c r="B442" s="103"/>
      <c r="C442" s="103"/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</row>
    <row r="443" spans="1:25" ht="14.25" customHeight="1" x14ac:dyDescent="0.25">
      <c r="A443" s="103"/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</row>
    <row r="444" spans="1:25" ht="14.25" customHeight="1" x14ac:dyDescent="0.25">
      <c r="A444" s="103"/>
      <c r="B444" s="103"/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</row>
    <row r="445" spans="1:25" ht="14.25" customHeight="1" x14ac:dyDescent="0.25">
      <c r="A445" s="103"/>
      <c r="B445" s="103"/>
      <c r="C445" s="103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</row>
    <row r="446" spans="1:25" ht="14.25" customHeight="1" x14ac:dyDescent="0.25">
      <c r="A446" s="103"/>
      <c r="B446" s="103"/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</row>
    <row r="447" spans="1:25" ht="14.25" customHeight="1" x14ac:dyDescent="0.25">
      <c r="A447" s="103"/>
      <c r="B447" s="103"/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</row>
    <row r="448" spans="1:25" ht="14.25" customHeight="1" x14ac:dyDescent="0.25">
      <c r="A448" s="103"/>
      <c r="B448" s="103"/>
      <c r="C448" s="103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</row>
    <row r="449" spans="1:25" ht="14.25" customHeight="1" x14ac:dyDescent="0.25">
      <c r="A449" s="103"/>
      <c r="B449" s="103"/>
      <c r="C449" s="103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</row>
    <row r="450" spans="1:25" ht="14.25" customHeight="1" x14ac:dyDescent="0.25">
      <c r="A450" s="103"/>
      <c r="B450" s="103"/>
      <c r="C450" s="103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</row>
    <row r="451" spans="1:25" ht="14.25" customHeight="1" x14ac:dyDescent="0.25">
      <c r="A451" s="103"/>
      <c r="B451" s="103"/>
      <c r="C451" s="103"/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</row>
    <row r="452" spans="1:25" ht="14.25" customHeight="1" x14ac:dyDescent="0.25">
      <c r="A452" s="103"/>
      <c r="B452" s="103"/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</row>
    <row r="453" spans="1:25" ht="14.25" customHeight="1" x14ac:dyDescent="0.25">
      <c r="A453" s="103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</row>
    <row r="454" spans="1:25" ht="14.25" customHeight="1" x14ac:dyDescent="0.25">
      <c r="A454" s="103"/>
      <c r="B454" s="103"/>
      <c r="C454" s="103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</row>
    <row r="455" spans="1:25" ht="14.25" customHeight="1" x14ac:dyDescent="0.25">
      <c r="A455" s="103"/>
      <c r="B455" s="103"/>
      <c r="C455" s="103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</row>
    <row r="456" spans="1:25" ht="14.25" customHeight="1" x14ac:dyDescent="0.25">
      <c r="A456" s="103"/>
      <c r="B456" s="103"/>
      <c r="C456" s="103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</row>
    <row r="457" spans="1:25" ht="14.25" customHeight="1" x14ac:dyDescent="0.25">
      <c r="A457" s="103"/>
      <c r="B457" s="103"/>
      <c r="C457" s="103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</row>
    <row r="458" spans="1:25" ht="14.25" customHeight="1" x14ac:dyDescent="0.25">
      <c r="A458" s="103"/>
      <c r="B458" s="103"/>
      <c r="C458" s="103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</row>
    <row r="459" spans="1:25" ht="14.25" customHeight="1" x14ac:dyDescent="0.25">
      <c r="A459" s="103"/>
      <c r="B459" s="103"/>
      <c r="C459" s="103"/>
      <c r="D459" s="103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</row>
    <row r="460" spans="1:25" ht="14.25" customHeight="1" x14ac:dyDescent="0.25">
      <c r="A460" s="103"/>
      <c r="B460" s="103"/>
      <c r="C460" s="103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</row>
    <row r="461" spans="1:25" ht="14.25" customHeight="1" x14ac:dyDescent="0.25">
      <c r="A461" s="103"/>
      <c r="B461" s="103"/>
      <c r="C461" s="103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</row>
    <row r="462" spans="1:25" ht="14.25" customHeight="1" x14ac:dyDescent="0.25">
      <c r="A462" s="103"/>
      <c r="B462" s="103"/>
      <c r="C462" s="103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</row>
    <row r="463" spans="1:25" ht="14.25" customHeight="1" x14ac:dyDescent="0.25">
      <c r="A463" s="103"/>
      <c r="B463" s="103"/>
      <c r="C463" s="103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</row>
    <row r="464" spans="1:25" ht="14.25" customHeight="1" x14ac:dyDescent="0.25">
      <c r="A464" s="103"/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</row>
    <row r="465" spans="1:25" ht="14.25" customHeight="1" x14ac:dyDescent="0.25">
      <c r="A465" s="103"/>
      <c r="B465" s="103"/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</row>
    <row r="466" spans="1:25" ht="14.25" customHeight="1" x14ac:dyDescent="0.25">
      <c r="A466" s="103"/>
      <c r="B466" s="103"/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</row>
    <row r="467" spans="1:25" ht="14.25" customHeight="1" x14ac:dyDescent="0.25">
      <c r="A467" s="103"/>
      <c r="B467" s="103"/>
      <c r="C467" s="103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</row>
    <row r="468" spans="1:25" ht="14.25" customHeight="1" x14ac:dyDescent="0.25">
      <c r="A468" s="103"/>
      <c r="B468" s="103"/>
      <c r="C468" s="103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</row>
    <row r="469" spans="1:25" ht="14.25" customHeight="1" x14ac:dyDescent="0.25">
      <c r="A469" s="103"/>
      <c r="B469" s="103"/>
      <c r="C469" s="103"/>
      <c r="D469" s="103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</row>
    <row r="470" spans="1:25" ht="14.25" customHeight="1" x14ac:dyDescent="0.25">
      <c r="A470" s="103"/>
      <c r="B470" s="103"/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</row>
    <row r="471" spans="1:25" ht="14.25" customHeight="1" x14ac:dyDescent="0.25">
      <c r="A471" s="103"/>
      <c r="B471" s="103"/>
      <c r="C471" s="103"/>
      <c r="D471" s="103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</row>
    <row r="472" spans="1:25" ht="14.25" customHeight="1" x14ac:dyDescent="0.25">
      <c r="A472" s="103"/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</row>
    <row r="473" spans="1:25" ht="14.25" customHeight="1" x14ac:dyDescent="0.25">
      <c r="A473" s="103"/>
      <c r="B473" s="103"/>
      <c r="C473" s="103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</row>
    <row r="474" spans="1:25" ht="14.25" customHeight="1" x14ac:dyDescent="0.25">
      <c r="A474" s="103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</row>
    <row r="475" spans="1:25" ht="14.25" customHeight="1" x14ac:dyDescent="0.25">
      <c r="A475" s="103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</row>
    <row r="476" spans="1:25" ht="14.25" customHeight="1" x14ac:dyDescent="0.25">
      <c r="A476" s="103"/>
      <c r="B476" s="103"/>
      <c r="C476" s="103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</row>
    <row r="477" spans="1:25" ht="14.25" customHeight="1" x14ac:dyDescent="0.25">
      <c r="A477" s="103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</row>
    <row r="478" spans="1:25" ht="14.25" customHeight="1" x14ac:dyDescent="0.25">
      <c r="A478" s="103"/>
      <c r="B478" s="103"/>
      <c r="C478" s="103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</row>
    <row r="479" spans="1:25" ht="14.25" customHeight="1" x14ac:dyDescent="0.25">
      <c r="A479" s="103"/>
      <c r="B479" s="103"/>
      <c r="C479" s="103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</row>
    <row r="480" spans="1:25" ht="14.25" customHeight="1" x14ac:dyDescent="0.25">
      <c r="A480" s="103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</row>
    <row r="481" spans="1:25" ht="14.25" customHeight="1" x14ac:dyDescent="0.25">
      <c r="A481" s="103"/>
      <c r="B481" s="103"/>
      <c r="C481" s="103"/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</row>
    <row r="482" spans="1:25" ht="14.25" customHeight="1" x14ac:dyDescent="0.25">
      <c r="A482" s="103"/>
      <c r="B482" s="103"/>
      <c r="C482" s="103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</row>
    <row r="483" spans="1:25" ht="14.25" customHeight="1" x14ac:dyDescent="0.25">
      <c r="A483" s="103"/>
      <c r="B483" s="103"/>
      <c r="C483" s="103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</row>
    <row r="484" spans="1:25" ht="14.25" customHeight="1" x14ac:dyDescent="0.25">
      <c r="A484" s="103"/>
      <c r="B484" s="103"/>
      <c r="C484" s="103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</row>
    <row r="485" spans="1:25" ht="14.25" customHeight="1" x14ac:dyDescent="0.25">
      <c r="A485" s="103"/>
      <c r="B485" s="103"/>
      <c r="C485" s="103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</row>
    <row r="486" spans="1:25" ht="14.25" customHeight="1" x14ac:dyDescent="0.25">
      <c r="A486" s="103"/>
      <c r="B486" s="103"/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</row>
    <row r="487" spans="1:25" ht="14.25" customHeight="1" x14ac:dyDescent="0.25">
      <c r="A487" s="103"/>
      <c r="B487" s="103"/>
      <c r="C487" s="103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</row>
    <row r="488" spans="1:25" ht="14.25" customHeight="1" x14ac:dyDescent="0.25">
      <c r="A488" s="103"/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</row>
    <row r="489" spans="1:25" ht="14.25" customHeight="1" x14ac:dyDescent="0.25">
      <c r="A489" s="103"/>
      <c r="B489" s="103"/>
      <c r="C489" s="103"/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</row>
    <row r="490" spans="1:25" ht="14.25" customHeight="1" x14ac:dyDescent="0.25">
      <c r="A490" s="103"/>
      <c r="B490" s="103"/>
      <c r="C490" s="103"/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</row>
    <row r="491" spans="1:25" ht="14.25" customHeight="1" x14ac:dyDescent="0.25">
      <c r="A491" s="103"/>
      <c r="B491" s="103"/>
      <c r="C491" s="103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</row>
    <row r="492" spans="1:25" ht="14.25" customHeight="1" x14ac:dyDescent="0.25">
      <c r="A492" s="103"/>
      <c r="B492" s="103"/>
      <c r="C492" s="103"/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</row>
    <row r="493" spans="1:25" ht="14.25" customHeight="1" x14ac:dyDescent="0.25">
      <c r="A493" s="103"/>
      <c r="B493" s="103"/>
      <c r="C493" s="103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</row>
    <row r="494" spans="1:25" ht="14.25" customHeight="1" x14ac:dyDescent="0.25">
      <c r="A494" s="103"/>
      <c r="B494" s="103"/>
      <c r="C494" s="103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</row>
    <row r="495" spans="1:25" ht="14.25" customHeight="1" x14ac:dyDescent="0.25">
      <c r="A495" s="103"/>
      <c r="B495" s="103"/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</row>
    <row r="496" spans="1:25" ht="14.25" customHeight="1" x14ac:dyDescent="0.25">
      <c r="A496" s="103"/>
      <c r="B496" s="103"/>
      <c r="C496" s="103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</row>
    <row r="497" spans="1:25" ht="14.25" customHeight="1" x14ac:dyDescent="0.25">
      <c r="A497" s="103"/>
      <c r="B497" s="103"/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</row>
    <row r="498" spans="1:25" ht="14.25" customHeight="1" x14ac:dyDescent="0.25">
      <c r="A498" s="103"/>
      <c r="B498" s="103"/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</row>
    <row r="499" spans="1:25" ht="14.25" customHeight="1" x14ac:dyDescent="0.25">
      <c r="A499" s="103"/>
      <c r="B499" s="103"/>
      <c r="C499" s="103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</row>
    <row r="500" spans="1:25" ht="14.25" customHeight="1" x14ac:dyDescent="0.25">
      <c r="A500" s="103"/>
      <c r="B500" s="103"/>
      <c r="C500" s="103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</row>
    <row r="501" spans="1:25" ht="14.25" customHeight="1" x14ac:dyDescent="0.25">
      <c r="A501" s="103"/>
      <c r="B501" s="103"/>
      <c r="C501" s="103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</row>
    <row r="502" spans="1:25" ht="14.25" customHeight="1" x14ac:dyDescent="0.25">
      <c r="A502" s="103"/>
      <c r="B502" s="103"/>
      <c r="C502" s="103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</row>
    <row r="503" spans="1:25" ht="14.25" customHeight="1" x14ac:dyDescent="0.25">
      <c r="A503" s="103"/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</row>
    <row r="504" spans="1:25" ht="14.25" customHeight="1" x14ac:dyDescent="0.25">
      <c r="A504" s="103"/>
      <c r="B504" s="103"/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</row>
    <row r="505" spans="1:25" ht="14.25" customHeight="1" x14ac:dyDescent="0.25">
      <c r="A505" s="103"/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</row>
    <row r="506" spans="1:25" ht="14.25" customHeight="1" x14ac:dyDescent="0.25">
      <c r="A506" s="103"/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</row>
    <row r="507" spans="1:25" ht="14.25" customHeight="1" x14ac:dyDescent="0.25">
      <c r="A507" s="103"/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</row>
    <row r="508" spans="1:25" ht="14.25" customHeight="1" x14ac:dyDescent="0.25">
      <c r="A508" s="103"/>
      <c r="B508" s="103"/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</row>
    <row r="509" spans="1:25" ht="14.25" customHeight="1" x14ac:dyDescent="0.25">
      <c r="A509" s="103"/>
      <c r="B509" s="103"/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</row>
    <row r="510" spans="1:25" ht="14.25" customHeight="1" x14ac:dyDescent="0.25">
      <c r="A510" s="103"/>
      <c r="B510" s="103"/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</row>
    <row r="511" spans="1:25" ht="14.25" customHeight="1" x14ac:dyDescent="0.25">
      <c r="A511" s="103"/>
      <c r="B511" s="103"/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</row>
    <row r="512" spans="1:25" ht="14.25" customHeight="1" x14ac:dyDescent="0.25">
      <c r="A512" s="103"/>
      <c r="B512" s="103"/>
      <c r="C512" s="103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</row>
    <row r="513" spans="1:25" ht="14.25" customHeight="1" x14ac:dyDescent="0.25">
      <c r="A513" s="103"/>
      <c r="B513" s="103"/>
      <c r="C513" s="103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</row>
    <row r="514" spans="1:25" ht="14.25" customHeight="1" x14ac:dyDescent="0.25">
      <c r="A514" s="103"/>
      <c r="B514" s="103"/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</row>
    <row r="515" spans="1:25" ht="14.25" customHeight="1" x14ac:dyDescent="0.25">
      <c r="A515" s="103"/>
      <c r="B515" s="103"/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</row>
    <row r="516" spans="1:25" ht="14.25" customHeight="1" x14ac:dyDescent="0.25">
      <c r="A516" s="103"/>
      <c r="B516" s="103"/>
      <c r="C516" s="103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</row>
    <row r="517" spans="1:25" ht="14.25" customHeight="1" x14ac:dyDescent="0.25">
      <c r="A517" s="103"/>
      <c r="B517" s="103"/>
      <c r="C517" s="103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</row>
    <row r="518" spans="1:25" ht="14.25" customHeight="1" x14ac:dyDescent="0.25">
      <c r="A518" s="103"/>
      <c r="B518" s="103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</row>
    <row r="519" spans="1:25" ht="14.25" customHeight="1" x14ac:dyDescent="0.25">
      <c r="A519" s="103"/>
      <c r="B519" s="103"/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</row>
    <row r="520" spans="1:25" ht="14.25" customHeight="1" x14ac:dyDescent="0.25">
      <c r="A520" s="103"/>
      <c r="B520" s="103"/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</row>
    <row r="521" spans="1:25" ht="14.25" customHeight="1" x14ac:dyDescent="0.25">
      <c r="A521" s="103"/>
      <c r="B521" s="103"/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</row>
    <row r="522" spans="1:25" ht="14.25" customHeight="1" x14ac:dyDescent="0.25">
      <c r="A522" s="103"/>
      <c r="B522" s="103"/>
      <c r="C522" s="103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</row>
    <row r="523" spans="1:25" ht="14.25" customHeight="1" x14ac:dyDescent="0.25">
      <c r="A523" s="103"/>
      <c r="B523" s="103"/>
      <c r="C523" s="103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</row>
    <row r="524" spans="1:25" ht="14.25" customHeight="1" x14ac:dyDescent="0.25">
      <c r="A524" s="103"/>
      <c r="B524" s="103"/>
      <c r="C524" s="103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</row>
    <row r="525" spans="1:25" ht="14.25" customHeight="1" x14ac:dyDescent="0.25">
      <c r="A525" s="103"/>
      <c r="B525" s="103"/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</row>
    <row r="526" spans="1:25" ht="14.25" customHeight="1" x14ac:dyDescent="0.25">
      <c r="A526" s="103"/>
      <c r="B526" s="103"/>
      <c r="C526" s="103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</row>
    <row r="527" spans="1:25" ht="14.25" customHeight="1" x14ac:dyDescent="0.25">
      <c r="A527" s="103"/>
      <c r="B527" s="103"/>
      <c r="C527" s="103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</row>
    <row r="528" spans="1:25" ht="14.25" customHeight="1" x14ac:dyDescent="0.25">
      <c r="A528" s="103"/>
      <c r="B528" s="103"/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</row>
    <row r="529" spans="1:25" ht="14.25" customHeight="1" x14ac:dyDescent="0.25">
      <c r="A529" s="103"/>
      <c r="B529" s="103"/>
      <c r="C529" s="103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</row>
    <row r="530" spans="1:25" ht="14.25" customHeight="1" x14ac:dyDescent="0.25">
      <c r="A530" s="103"/>
      <c r="B530" s="103"/>
      <c r="C530" s="103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</row>
    <row r="531" spans="1:25" ht="14.25" customHeight="1" x14ac:dyDescent="0.25">
      <c r="A531" s="103"/>
      <c r="B531" s="103"/>
      <c r="C531" s="103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</row>
    <row r="532" spans="1:25" ht="14.25" customHeight="1" x14ac:dyDescent="0.25">
      <c r="A532" s="103"/>
      <c r="B532" s="103"/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</row>
    <row r="533" spans="1:25" ht="14.25" customHeight="1" x14ac:dyDescent="0.25">
      <c r="A533" s="103"/>
      <c r="B533" s="103"/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</row>
    <row r="534" spans="1:25" ht="14.25" customHeight="1" x14ac:dyDescent="0.25">
      <c r="A534" s="103"/>
      <c r="B534" s="103"/>
      <c r="C534" s="103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</row>
    <row r="535" spans="1:25" ht="14.25" customHeight="1" x14ac:dyDescent="0.25">
      <c r="A535" s="103"/>
      <c r="B535" s="103"/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</row>
    <row r="536" spans="1:25" ht="14.25" customHeight="1" x14ac:dyDescent="0.25">
      <c r="A536" s="103"/>
      <c r="B536" s="103"/>
      <c r="C536" s="103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</row>
    <row r="537" spans="1:25" ht="14.25" customHeight="1" x14ac:dyDescent="0.25">
      <c r="A537" s="103"/>
      <c r="B537" s="103"/>
      <c r="C537" s="103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</row>
    <row r="538" spans="1:25" ht="14.25" customHeight="1" x14ac:dyDescent="0.25">
      <c r="A538" s="103"/>
      <c r="B538" s="103"/>
      <c r="C538" s="103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</row>
    <row r="539" spans="1:25" ht="14.25" customHeight="1" x14ac:dyDescent="0.25">
      <c r="A539" s="103"/>
      <c r="B539" s="103"/>
      <c r="C539" s="103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</row>
    <row r="540" spans="1:25" ht="14.25" customHeight="1" x14ac:dyDescent="0.25">
      <c r="A540" s="103"/>
      <c r="B540" s="103"/>
      <c r="C540" s="103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</row>
    <row r="541" spans="1:25" ht="14.25" customHeight="1" x14ac:dyDescent="0.25">
      <c r="A541" s="103"/>
      <c r="B541" s="103"/>
      <c r="C541" s="103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</row>
    <row r="542" spans="1:25" ht="14.25" customHeight="1" x14ac:dyDescent="0.25">
      <c r="A542" s="103"/>
      <c r="B542" s="103"/>
      <c r="C542" s="103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</row>
    <row r="543" spans="1:25" ht="14.25" customHeight="1" x14ac:dyDescent="0.25">
      <c r="A543" s="103"/>
      <c r="B543" s="103"/>
      <c r="C543" s="103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</row>
    <row r="544" spans="1:25" ht="14.25" customHeight="1" x14ac:dyDescent="0.25">
      <c r="A544" s="103"/>
      <c r="B544" s="103"/>
      <c r="C544" s="103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</row>
    <row r="545" spans="1:25" ht="14.25" customHeight="1" x14ac:dyDescent="0.25">
      <c r="A545" s="103"/>
      <c r="B545" s="103"/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</row>
    <row r="546" spans="1:25" ht="14.25" customHeight="1" x14ac:dyDescent="0.25">
      <c r="A546" s="103"/>
      <c r="B546" s="103"/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</row>
    <row r="547" spans="1:25" ht="14.25" customHeight="1" x14ac:dyDescent="0.25">
      <c r="A547" s="103"/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</row>
    <row r="548" spans="1:25" ht="14.25" customHeight="1" x14ac:dyDescent="0.25">
      <c r="A548" s="103"/>
      <c r="B548" s="103"/>
      <c r="C548" s="103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</row>
    <row r="549" spans="1:25" ht="14.25" customHeight="1" x14ac:dyDescent="0.25">
      <c r="A549" s="103"/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</row>
    <row r="550" spans="1:25" ht="14.25" customHeight="1" x14ac:dyDescent="0.25">
      <c r="A550" s="103"/>
      <c r="B550" s="103"/>
      <c r="C550" s="103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</row>
    <row r="551" spans="1:25" ht="14.25" customHeight="1" x14ac:dyDescent="0.25">
      <c r="A551" s="103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</row>
    <row r="552" spans="1:25" ht="14.25" customHeight="1" x14ac:dyDescent="0.25">
      <c r="A552" s="103"/>
      <c r="B552" s="103"/>
      <c r="C552" s="103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</row>
    <row r="553" spans="1:25" ht="14.25" customHeight="1" x14ac:dyDescent="0.25">
      <c r="A553" s="103"/>
      <c r="B553" s="103"/>
      <c r="C553" s="103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</row>
    <row r="554" spans="1:25" ht="14.25" customHeight="1" x14ac:dyDescent="0.25">
      <c r="A554" s="103"/>
      <c r="B554" s="103"/>
      <c r="C554" s="103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</row>
    <row r="555" spans="1:25" ht="14.25" customHeight="1" x14ac:dyDescent="0.25">
      <c r="A555" s="103"/>
      <c r="B555" s="103"/>
      <c r="C555" s="103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</row>
    <row r="556" spans="1:25" ht="14.25" customHeight="1" x14ac:dyDescent="0.25">
      <c r="A556" s="103"/>
      <c r="B556" s="103"/>
      <c r="C556" s="103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</row>
    <row r="557" spans="1:25" ht="14.25" customHeight="1" x14ac:dyDescent="0.25">
      <c r="A557" s="103"/>
      <c r="B557" s="103"/>
      <c r="C557" s="103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</row>
    <row r="558" spans="1:25" ht="14.25" customHeight="1" x14ac:dyDescent="0.25">
      <c r="A558" s="103"/>
      <c r="B558" s="103"/>
      <c r="C558" s="103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</row>
    <row r="559" spans="1:25" ht="14.25" customHeight="1" x14ac:dyDescent="0.25">
      <c r="A559" s="103"/>
      <c r="B559" s="103"/>
      <c r="C559" s="103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</row>
    <row r="560" spans="1:25" ht="14.25" customHeight="1" x14ac:dyDescent="0.25">
      <c r="A560" s="103"/>
      <c r="B560" s="103"/>
      <c r="C560" s="103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</row>
    <row r="561" spans="1:25" ht="14.25" customHeight="1" x14ac:dyDescent="0.25">
      <c r="A561" s="103"/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</row>
    <row r="562" spans="1:25" ht="14.25" customHeight="1" x14ac:dyDescent="0.25">
      <c r="A562" s="103"/>
      <c r="B562" s="103"/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</row>
    <row r="563" spans="1:25" ht="14.25" customHeight="1" x14ac:dyDescent="0.25">
      <c r="A563" s="103"/>
      <c r="B563" s="103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</row>
    <row r="564" spans="1:25" ht="14.25" customHeight="1" x14ac:dyDescent="0.25">
      <c r="A564" s="103"/>
      <c r="B564" s="103"/>
      <c r="C564" s="103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</row>
    <row r="565" spans="1:25" ht="14.25" customHeight="1" x14ac:dyDescent="0.25">
      <c r="A565" s="103"/>
      <c r="B565" s="103"/>
      <c r="C565" s="103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</row>
    <row r="566" spans="1:25" ht="14.25" customHeight="1" x14ac:dyDescent="0.25">
      <c r="A566" s="103"/>
      <c r="B566" s="103"/>
      <c r="C566" s="103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</row>
    <row r="567" spans="1:25" ht="14.25" customHeight="1" x14ac:dyDescent="0.25">
      <c r="A567" s="103"/>
      <c r="B567" s="103"/>
      <c r="C567" s="103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</row>
    <row r="568" spans="1:25" ht="14.25" customHeight="1" x14ac:dyDescent="0.25">
      <c r="A568" s="103"/>
      <c r="B568" s="103"/>
      <c r="C568" s="103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</row>
    <row r="569" spans="1:25" ht="14.25" customHeight="1" x14ac:dyDescent="0.25">
      <c r="A569" s="103"/>
      <c r="B569" s="103"/>
      <c r="C569" s="103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</row>
    <row r="570" spans="1:25" ht="14.25" customHeight="1" x14ac:dyDescent="0.25">
      <c r="A570" s="103"/>
      <c r="B570" s="103"/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</row>
    <row r="571" spans="1:25" ht="14.25" customHeight="1" x14ac:dyDescent="0.25">
      <c r="A571" s="103"/>
      <c r="B571" s="103"/>
      <c r="C571" s="103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</row>
    <row r="572" spans="1:25" ht="14.25" customHeight="1" x14ac:dyDescent="0.25">
      <c r="A572" s="103"/>
      <c r="B572" s="103"/>
      <c r="C572" s="103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</row>
    <row r="573" spans="1:25" ht="14.25" customHeight="1" x14ac:dyDescent="0.25">
      <c r="A573" s="103"/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</row>
    <row r="574" spans="1:25" ht="14.25" customHeight="1" x14ac:dyDescent="0.25">
      <c r="A574" s="103"/>
      <c r="B574" s="103"/>
      <c r="C574" s="103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</row>
    <row r="575" spans="1:25" ht="14.25" customHeight="1" x14ac:dyDescent="0.25">
      <c r="A575" s="103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</row>
    <row r="576" spans="1:25" ht="14.25" customHeight="1" x14ac:dyDescent="0.25">
      <c r="A576" s="103"/>
      <c r="B576" s="103"/>
      <c r="C576" s="103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</row>
    <row r="577" spans="1:25" ht="14.25" customHeight="1" x14ac:dyDescent="0.25">
      <c r="A577" s="103"/>
      <c r="B577" s="103"/>
      <c r="C577" s="103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</row>
    <row r="578" spans="1:25" ht="14.25" customHeight="1" x14ac:dyDescent="0.25">
      <c r="A578" s="103"/>
      <c r="B578" s="103"/>
      <c r="C578" s="103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</row>
    <row r="579" spans="1:25" ht="14.25" customHeight="1" x14ac:dyDescent="0.25">
      <c r="A579" s="103"/>
      <c r="B579" s="103"/>
      <c r="C579" s="103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</row>
    <row r="580" spans="1:25" ht="14.25" customHeight="1" x14ac:dyDescent="0.25">
      <c r="A580" s="103"/>
      <c r="B580" s="103"/>
      <c r="C580" s="103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</row>
    <row r="581" spans="1:25" ht="14.25" customHeight="1" x14ac:dyDescent="0.25">
      <c r="A581" s="103"/>
      <c r="B581" s="103"/>
      <c r="C581" s="103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</row>
    <row r="582" spans="1:25" ht="14.25" customHeight="1" x14ac:dyDescent="0.25">
      <c r="A582" s="103"/>
      <c r="B582" s="103"/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</row>
    <row r="583" spans="1:25" ht="14.25" customHeight="1" x14ac:dyDescent="0.25">
      <c r="A583" s="103"/>
      <c r="B583" s="103"/>
      <c r="C583" s="103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</row>
    <row r="584" spans="1:25" ht="14.25" customHeight="1" x14ac:dyDescent="0.25">
      <c r="A584" s="103"/>
      <c r="B584" s="103"/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</row>
    <row r="585" spans="1:25" ht="14.25" customHeight="1" x14ac:dyDescent="0.25">
      <c r="A585" s="103"/>
      <c r="B585" s="103"/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</row>
    <row r="586" spans="1:25" ht="14.25" customHeight="1" x14ac:dyDescent="0.25">
      <c r="A586" s="103"/>
      <c r="B586" s="103"/>
      <c r="C586" s="103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</row>
    <row r="587" spans="1:25" ht="14.25" customHeight="1" x14ac:dyDescent="0.25">
      <c r="A587" s="103"/>
      <c r="B587" s="103"/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</row>
    <row r="588" spans="1:25" ht="14.25" customHeight="1" x14ac:dyDescent="0.25">
      <c r="A588" s="103"/>
      <c r="B588" s="103"/>
      <c r="C588" s="103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</row>
    <row r="589" spans="1:25" ht="14.25" customHeight="1" x14ac:dyDescent="0.25">
      <c r="A589" s="103"/>
      <c r="B589" s="103"/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</row>
    <row r="590" spans="1:25" ht="14.25" customHeight="1" x14ac:dyDescent="0.25">
      <c r="A590" s="103"/>
      <c r="B590" s="103"/>
      <c r="C590" s="103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</row>
    <row r="591" spans="1:25" ht="14.25" customHeight="1" x14ac:dyDescent="0.25">
      <c r="A591" s="103"/>
      <c r="B591" s="103"/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</row>
    <row r="592" spans="1:25" ht="14.25" customHeight="1" x14ac:dyDescent="0.25">
      <c r="A592" s="103"/>
      <c r="B592" s="103"/>
      <c r="C592" s="103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</row>
    <row r="593" spans="1:25" ht="14.25" customHeight="1" x14ac:dyDescent="0.25">
      <c r="A593" s="103"/>
      <c r="B593" s="103"/>
      <c r="C593" s="103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</row>
    <row r="594" spans="1:25" ht="14.25" customHeight="1" x14ac:dyDescent="0.25">
      <c r="A594" s="103"/>
      <c r="B594" s="103"/>
      <c r="C594" s="103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</row>
    <row r="595" spans="1:25" ht="14.25" customHeight="1" x14ac:dyDescent="0.25">
      <c r="A595" s="103"/>
      <c r="B595" s="103"/>
      <c r="C595" s="103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</row>
    <row r="596" spans="1:25" ht="14.25" customHeight="1" x14ac:dyDescent="0.25">
      <c r="A596" s="103"/>
      <c r="B596" s="103"/>
      <c r="C596" s="103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</row>
    <row r="597" spans="1:25" ht="14.25" customHeight="1" x14ac:dyDescent="0.25">
      <c r="A597" s="103"/>
      <c r="B597" s="103"/>
      <c r="C597" s="103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</row>
    <row r="598" spans="1:25" ht="14.25" customHeight="1" x14ac:dyDescent="0.25">
      <c r="A598" s="103"/>
      <c r="B598" s="103"/>
      <c r="C598" s="103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</row>
    <row r="599" spans="1:25" ht="14.25" customHeight="1" x14ac:dyDescent="0.25">
      <c r="A599" s="103"/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</row>
    <row r="600" spans="1:25" ht="14.25" customHeight="1" x14ac:dyDescent="0.25">
      <c r="A600" s="103"/>
      <c r="B600" s="103"/>
      <c r="C600" s="103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</row>
    <row r="601" spans="1:25" ht="14.25" customHeight="1" x14ac:dyDescent="0.25">
      <c r="A601" s="103"/>
      <c r="B601" s="103"/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</row>
    <row r="602" spans="1:25" ht="14.25" customHeight="1" x14ac:dyDescent="0.25">
      <c r="A602" s="103"/>
      <c r="B602" s="103"/>
      <c r="C602" s="103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</row>
    <row r="603" spans="1:25" ht="14.25" customHeight="1" x14ac:dyDescent="0.25">
      <c r="A603" s="103"/>
      <c r="B603" s="103"/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</row>
    <row r="604" spans="1:25" ht="14.25" customHeight="1" x14ac:dyDescent="0.25">
      <c r="A604" s="103"/>
      <c r="B604" s="103"/>
      <c r="C604" s="103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</row>
    <row r="605" spans="1:25" ht="14.25" customHeight="1" x14ac:dyDescent="0.25">
      <c r="A605" s="103"/>
      <c r="B605" s="103"/>
      <c r="C605" s="103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</row>
    <row r="606" spans="1:25" ht="14.25" customHeight="1" x14ac:dyDescent="0.25">
      <c r="A606" s="103"/>
      <c r="B606" s="103"/>
      <c r="C606" s="103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</row>
    <row r="607" spans="1:25" ht="14.25" customHeight="1" x14ac:dyDescent="0.25">
      <c r="A607" s="103"/>
      <c r="B607" s="103"/>
      <c r="C607" s="103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</row>
    <row r="608" spans="1:25" ht="14.25" customHeight="1" x14ac:dyDescent="0.25">
      <c r="A608" s="103"/>
      <c r="B608" s="103"/>
      <c r="C608" s="103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</row>
    <row r="609" spans="1:25" ht="14.25" customHeight="1" x14ac:dyDescent="0.25">
      <c r="A609" s="103"/>
      <c r="B609" s="103"/>
      <c r="C609" s="103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</row>
    <row r="610" spans="1:25" ht="14.25" customHeight="1" x14ac:dyDescent="0.25">
      <c r="A610" s="103"/>
      <c r="B610" s="103"/>
      <c r="C610" s="103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</row>
    <row r="611" spans="1:25" ht="14.25" customHeight="1" x14ac:dyDescent="0.25">
      <c r="A611" s="103"/>
      <c r="B611" s="103"/>
      <c r="C611" s="103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</row>
    <row r="612" spans="1:25" ht="14.25" customHeight="1" x14ac:dyDescent="0.25">
      <c r="A612" s="103"/>
      <c r="B612" s="103"/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</row>
    <row r="613" spans="1:25" ht="14.25" customHeight="1" x14ac:dyDescent="0.25">
      <c r="A613" s="103"/>
      <c r="B613" s="103"/>
      <c r="C613" s="103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</row>
    <row r="614" spans="1:25" ht="14.25" customHeight="1" x14ac:dyDescent="0.25">
      <c r="A614" s="103"/>
      <c r="B614" s="103"/>
      <c r="C614" s="103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</row>
    <row r="615" spans="1:25" ht="14.25" customHeight="1" x14ac:dyDescent="0.25">
      <c r="A615" s="103"/>
      <c r="B615" s="103"/>
      <c r="C615" s="103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</row>
    <row r="616" spans="1:25" ht="14.25" customHeight="1" x14ac:dyDescent="0.25">
      <c r="A616" s="103"/>
      <c r="B616" s="103"/>
      <c r="C616" s="103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</row>
    <row r="617" spans="1:25" ht="14.25" customHeight="1" x14ac:dyDescent="0.25">
      <c r="A617" s="103"/>
      <c r="B617" s="103"/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</row>
    <row r="618" spans="1:25" ht="14.25" customHeight="1" x14ac:dyDescent="0.25">
      <c r="A618" s="103"/>
      <c r="B618" s="103"/>
      <c r="C618" s="103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</row>
    <row r="619" spans="1:25" ht="14.25" customHeight="1" x14ac:dyDescent="0.25">
      <c r="A619" s="103"/>
      <c r="B619" s="103"/>
      <c r="C619" s="103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</row>
    <row r="620" spans="1:25" ht="14.25" customHeight="1" x14ac:dyDescent="0.25">
      <c r="A620" s="103"/>
      <c r="B620" s="103"/>
      <c r="C620" s="103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</row>
    <row r="621" spans="1:25" ht="14.25" customHeight="1" x14ac:dyDescent="0.25">
      <c r="A621" s="103"/>
      <c r="B621" s="103"/>
      <c r="C621" s="103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</row>
    <row r="622" spans="1:25" ht="14.25" customHeight="1" x14ac:dyDescent="0.25">
      <c r="A622" s="103"/>
      <c r="B622" s="103"/>
      <c r="C622" s="103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</row>
    <row r="623" spans="1:25" ht="14.25" customHeight="1" x14ac:dyDescent="0.25">
      <c r="A623" s="103"/>
      <c r="B623" s="103"/>
      <c r="C623" s="103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</row>
    <row r="624" spans="1:25" ht="14.25" customHeight="1" x14ac:dyDescent="0.25">
      <c r="A624" s="103"/>
      <c r="B624" s="103"/>
      <c r="C624" s="103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</row>
    <row r="625" spans="1:25" ht="14.25" customHeight="1" x14ac:dyDescent="0.25">
      <c r="A625" s="103"/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</row>
    <row r="626" spans="1:25" ht="14.25" customHeight="1" x14ac:dyDescent="0.25">
      <c r="A626" s="103"/>
      <c r="B626" s="103"/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</row>
    <row r="627" spans="1:25" ht="14.25" customHeight="1" x14ac:dyDescent="0.25">
      <c r="A627" s="103"/>
      <c r="B627" s="103"/>
      <c r="C627" s="103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</row>
    <row r="628" spans="1:25" ht="14.25" customHeight="1" x14ac:dyDescent="0.25">
      <c r="A628" s="103"/>
      <c r="B628" s="103"/>
      <c r="C628" s="103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</row>
    <row r="629" spans="1:25" ht="14.25" customHeight="1" x14ac:dyDescent="0.25">
      <c r="A629" s="103"/>
      <c r="B629" s="103"/>
      <c r="C629" s="103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</row>
    <row r="630" spans="1:25" ht="14.25" customHeight="1" x14ac:dyDescent="0.25">
      <c r="A630" s="103"/>
      <c r="B630" s="103"/>
      <c r="C630" s="103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</row>
    <row r="631" spans="1:25" ht="14.25" customHeight="1" x14ac:dyDescent="0.25">
      <c r="A631" s="103"/>
      <c r="B631" s="103"/>
      <c r="C631" s="103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</row>
    <row r="632" spans="1:25" ht="14.25" customHeight="1" x14ac:dyDescent="0.25">
      <c r="A632" s="103"/>
      <c r="B632" s="103"/>
      <c r="C632" s="103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</row>
    <row r="633" spans="1:25" ht="14.25" customHeight="1" x14ac:dyDescent="0.25">
      <c r="A633" s="103"/>
      <c r="B633" s="103"/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</row>
    <row r="634" spans="1:25" ht="14.25" customHeight="1" x14ac:dyDescent="0.25">
      <c r="A634" s="103"/>
      <c r="B634" s="103"/>
      <c r="C634" s="103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</row>
    <row r="635" spans="1:25" ht="14.25" customHeight="1" x14ac:dyDescent="0.25">
      <c r="A635" s="103"/>
      <c r="B635" s="103"/>
      <c r="C635" s="103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</row>
    <row r="636" spans="1:25" ht="14.25" customHeight="1" x14ac:dyDescent="0.25">
      <c r="A636" s="103"/>
      <c r="B636" s="103"/>
      <c r="C636" s="103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</row>
    <row r="637" spans="1:25" ht="14.25" customHeight="1" x14ac:dyDescent="0.25">
      <c r="A637" s="103"/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</row>
    <row r="638" spans="1:25" ht="14.25" customHeight="1" x14ac:dyDescent="0.25">
      <c r="A638" s="103"/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</row>
    <row r="639" spans="1:25" ht="14.25" customHeight="1" x14ac:dyDescent="0.25">
      <c r="A639" s="103"/>
      <c r="B639" s="103"/>
      <c r="C639" s="103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</row>
    <row r="640" spans="1:25" ht="14.25" customHeight="1" x14ac:dyDescent="0.25">
      <c r="A640" s="103"/>
      <c r="B640" s="103"/>
      <c r="C640" s="103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</row>
    <row r="641" spans="1:25" ht="14.25" customHeight="1" x14ac:dyDescent="0.25">
      <c r="A641" s="103"/>
      <c r="B641" s="103"/>
      <c r="C641" s="103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</row>
    <row r="642" spans="1:25" ht="14.25" customHeight="1" x14ac:dyDescent="0.25">
      <c r="A642" s="103"/>
      <c r="B642" s="103"/>
      <c r="C642" s="103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</row>
    <row r="643" spans="1:25" ht="14.25" customHeight="1" x14ac:dyDescent="0.25">
      <c r="A643" s="103"/>
      <c r="B643" s="103"/>
      <c r="C643" s="103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</row>
    <row r="644" spans="1:25" ht="14.25" customHeight="1" x14ac:dyDescent="0.25">
      <c r="A644" s="103"/>
      <c r="B644" s="103"/>
      <c r="C644" s="103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</row>
    <row r="645" spans="1:25" ht="14.25" customHeight="1" x14ac:dyDescent="0.25">
      <c r="A645" s="103"/>
      <c r="B645" s="103"/>
      <c r="C645" s="103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</row>
    <row r="646" spans="1:25" ht="14.25" customHeight="1" x14ac:dyDescent="0.25">
      <c r="A646" s="103"/>
      <c r="B646" s="103"/>
      <c r="C646" s="103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</row>
    <row r="647" spans="1:25" ht="14.25" customHeight="1" x14ac:dyDescent="0.25">
      <c r="A647" s="103"/>
      <c r="B647" s="103"/>
      <c r="C647" s="103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</row>
    <row r="648" spans="1:25" ht="14.25" customHeight="1" x14ac:dyDescent="0.25">
      <c r="A648" s="103"/>
      <c r="B648" s="103"/>
      <c r="C648" s="103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</row>
    <row r="649" spans="1:25" ht="14.25" customHeight="1" x14ac:dyDescent="0.25">
      <c r="A649" s="103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</row>
    <row r="650" spans="1:25" ht="14.25" customHeight="1" x14ac:dyDescent="0.25">
      <c r="A650" s="103"/>
      <c r="B650" s="103"/>
      <c r="C650" s="103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</row>
    <row r="651" spans="1:25" ht="14.25" customHeight="1" x14ac:dyDescent="0.25">
      <c r="A651" s="103"/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</row>
    <row r="652" spans="1:25" ht="14.25" customHeight="1" x14ac:dyDescent="0.25">
      <c r="A652" s="103"/>
      <c r="B652" s="103"/>
      <c r="C652" s="103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</row>
    <row r="653" spans="1:25" ht="14.25" customHeight="1" x14ac:dyDescent="0.25">
      <c r="A653" s="103"/>
      <c r="B653" s="103"/>
      <c r="C653" s="103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</row>
    <row r="654" spans="1:25" ht="14.25" customHeight="1" x14ac:dyDescent="0.25">
      <c r="A654" s="103"/>
      <c r="B654" s="103"/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</row>
    <row r="655" spans="1:25" ht="14.25" customHeight="1" x14ac:dyDescent="0.25">
      <c r="A655" s="103"/>
      <c r="B655" s="103"/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</row>
    <row r="656" spans="1:25" ht="14.25" customHeight="1" x14ac:dyDescent="0.25">
      <c r="A656" s="103"/>
      <c r="B656" s="103"/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</row>
    <row r="657" spans="1:25" ht="14.25" customHeight="1" x14ac:dyDescent="0.25">
      <c r="A657" s="103"/>
      <c r="B657" s="103"/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</row>
    <row r="658" spans="1:25" ht="14.25" customHeight="1" x14ac:dyDescent="0.25">
      <c r="A658" s="103"/>
      <c r="B658" s="103"/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</row>
    <row r="659" spans="1:25" ht="14.25" customHeight="1" x14ac:dyDescent="0.25">
      <c r="A659" s="103"/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</row>
    <row r="660" spans="1:25" ht="14.25" customHeight="1" x14ac:dyDescent="0.25">
      <c r="A660" s="103"/>
      <c r="B660" s="103"/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</row>
    <row r="661" spans="1:25" ht="14.25" customHeight="1" x14ac:dyDescent="0.25">
      <c r="A661" s="103"/>
      <c r="B661" s="103"/>
      <c r="C661" s="103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</row>
    <row r="662" spans="1:25" ht="14.25" customHeight="1" x14ac:dyDescent="0.25">
      <c r="A662" s="103"/>
      <c r="B662" s="103"/>
      <c r="C662" s="103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</row>
    <row r="663" spans="1:25" ht="14.25" customHeight="1" x14ac:dyDescent="0.25">
      <c r="A663" s="103"/>
      <c r="B663" s="103"/>
      <c r="C663" s="103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</row>
    <row r="664" spans="1:25" ht="14.25" customHeight="1" x14ac:dyDescent="0.25">
      <c r="A664" s="103"/>
      <c r="B664" s="103"/>
      <c r="C664" s="103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</row>
    <row r="665" spans="1:25" ht="14.25" customHeight="1" x14ac:dyDescent="0.25">
      <c r="A665" s="103"/>
      <c r="B665" s="103"/>
      <c r="C665" s="103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</row>
    <row r="666" spans="1:25" ht="14.25" customHeight="1" x14ac:dyDescent="0.25">
      <c r="A666" s="103"/>
      <c r="B666" s="103"/>
      <c r="C666" s="103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</row>
    <row r="667" spans="1:25" ht="14.25" customHeight="1" x14ac:dyDescent="0.25">
      <c r="A667" s="103"/>
      <c r="B667" s="103"/>
      <c r="C667" s="103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</row>
    <row r="668" spans="1:25" ht="14.25" customHeight="1" x14ac:dyDescent="0.25">
      <c r="A668" s="103"/>
      <c r="B668" s="103"/>
      <c r="C668" s="103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</row>
    <row r="669" spans="1:25" ht="14.25" customHeight="1" x14ac:dyDescent="0.25">
      <c r="A669" s="103"/>
      <c r="B669" s="103"/>
      <c r="C669" s="103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</row>
    <row r="670" spans="1:25" ht="14.25" customHeight="1" x14ac:dyDescent="0.25">
      <c r="A670" s="103"/>
      <c r="B670" s="103"/>
      <c r="C670" s="103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</row>
    <row r="671" spans="1:25" ht="14.25" customHeight="1" x14ac:dyDescent="0.25">
      <c r="A671" s="103"/>
      <c r="B671" s="103"/>
      <c r="C671" s="103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</row>
    <row r="672" spans="1:25" ht="14.25" customHeight="1" x14ac:dyDescent="0.25">
      <c r="A672" s="103"/>
      <c r="B672" s="103"/>
      <c r="C672" s="103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</row>
    <row r="673" spans="1:25" ht="14.25" customHeight="1" x14ac:dyDescent="0.25">
      <c r="A673" s="103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</row>
    <row r="674" spans="1:25" ht="14.25" customHeight="1" x14ac:dyDescent="0.25">
      <c r="A674" s="103"/>
      <c r="B674" s="103"/>
      <c r="C674" s="103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</row>
    <row r="675" spans="1:25" ht="14.25" customHeight="1" x14ac:dyDescent="0.25">
      <c r="A675" s="103"/>
      <c r="B675" s="103"/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</row>
    <row r="676" spans="1:25" ht="14.25" customHeight="1" x14ac:dyDescent="0.25">
      <c r="A676" s="103"/>
      <c r="B676" s="103"/>
      <c r="C676" s="103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</row>
    <row r="677" spans="1:25" ht="14.25" customHeight="1" x14ac:dyDescent="0.25">
      <c r="A677" s="103"/>
      <c r="B677" s="103"/>
      <c r="C677" s="103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</row>
    <row r="678" spans="1:25" ht="14.25" customHeight="1" x14ac:dyDescent="0.25">
      <c r="A678" s="103"/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</row>
    <row r="679" spans="1:25" ht="14.25" customHeight="1" x14ac:dyDescent="0.25">
      <c r="A679" s="103"/>
      <c r="B679" s="103"/>
      <c r="C679" s="103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</row>
    <row r="680" spans="1:25" ht="14.25" customHeight="1" x14ac:dyDescent="0.25">
      <c r="A680" s="103"/>
      <c r="B680" s="103"/>
      <c r="C680" s="103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</row>
    <row r="681" spans="1:25" ht="14.25" customHeight="1" x14ac:dyDescent="0.25">
      <c r="A681" s="103"/>
      <c r="B681" s="103"/>
      <c r="C681" s="103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</row>
    <row r="682" spans="1:25" ht="14.25" customHeight="1" x14ac:dyDescent="0.25">
      <c r="A682" s="103"/>
      <c r="B682" s="103"/>
      <c r="C682" s="103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</row>
    <row r="683" spans="1:25" ht="14.25" customHeight="1" x14ac:dyDescent="0.25">
      <c r="A683" s="103"/>
      <c r="B683" s="103"/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</row>
    <row r="684" spans="1:25" ht="14.25" customHeight="1" x14ac:dyDescent="0.25">
      <c r="A684" s="103"/>
      <c r="B684" s="103"/>
      <c r="C684" s="103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</row>
    <row r="685" spans="1:25" ht="14.25" customHeight="1" x14ac:dyDescent="0.25">
      <c r="A685" s="103"/>
      <c r="B685" s="103"/>
      <c r="C685" s="103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</row>
    <row r="686" spans="1:25" ht="14.25" customHeight="1" x14ac:dyDescent="0.25">
      <c r="A686" s="103"/>
      <c r="B686" s="103"/>
      <c r="C686" s="103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</row>
    <row r="687" spans="1:25" ht="14.25" customHeight="1" x14ac:dyDescent="0.25">
      <c r="A687" s="103"/>
      <c r="B687" s="103"/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</row>
    <row r="688" spans="1:25" ht="14.25" customHeight="1" x14ac:dyDescent="0.25">
      <c r="A688" s="103"/>
      <c r="B688" s="103"/>
      <c r="C688" s="103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</row>
    <row r="689" spans="1:25" ht="14.25" customHeight="1" x14ac:dyDescent="0.25">
      <c r="A689" s="103"/>
      <c r="B689" s="103"/>
      <c r="C689" s="103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</row>
    <row r="690" spans="1:25" ht="14.25" customHeight="1" x14ac:dyDescent="0.25">
      <c r="A690" s="103"/>
      <c r="B690" s="103"/>
      <c r="C690" s="103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</row>
    <row r="691" spans="1:25" ht="14.25" customHeight="1" x14ac:dyDescent="0.25">
      <c r="A691" s="103"/>
      <c r="B691" s="103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</row>
    <row r="692" spans="1:25" ht="14.25" customHeight="1" x14ac:dyDescent="0.25">
      <c r="A692" s="103"/>
      <c r="B692" s="103"/>
      <c r="C692" s="103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</row>
    <row r="693" spans="1:25" ht="14.25" customHeight="1" x14ac:dyDescent="0.25">
      <c r="A693" s="103"/>
      <c r="B693" s="103"/>
      <c r="C693" s="103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</row>
    <row r="694" spans="1:25" ht="14.25" customHeight="1" x14ac:dyDescent="0.25">
      <c r="A694" s="103"/>
      <c r="B694" s="103"/>
      <c r="C694" s="103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</row>
    <row r="695" spans="1:25" ht="14.25" customHeight="1" x14ac:dyDescent="0.25">
      <c r="A695" s="103"/>
      <c r="B695" s="103"/>
      <c r="C695" s="103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</row>
    <row r="696" spans="1:25" ht="14.25" customHeight="1" x14ac:dyDescent="0.25">
      <c r="A696" s="103"/>
      <c r="B696" s="103"/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</row>
    <row r="697" spans="1:25" ht="14.25" customHeight="1" x14ac:dyDescent="0.25">
      <c r="A697" s="103"/>
      <c r="B697" s="103"/>
      <c r="C697" s="103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</row>
    <row r="698" spans="1:25" ht="14.25" customHeight="1" x14ac:dyDescent="0.25">
      <c r="A698" s="103"/>
      <c r="B698" s="103"/>
      <c r="C698" s="103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</row>
    <row r="699" spans="1:25" ht="14.25" customHeight="1" x14ac:dyDescent="0.25">
      <c r="A699" s="103"/>
      <c r="B699" s="103"/>
      <c r="C699" s="103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</row>
    <row r="700" spans="1:25" ht="14.25" customHeight="1" x14ac:dyDescent="0.25">
      <c r="A700" s="103"/>
      <c r="B700" s="103"/>
      <c r="C700" s="103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</row>
    <row r="701" spans="1:25" ht="14.25" customHeight="1" x14ac:dyDescent="0.25">
      <c r="A701" s="103"/>
      <c r="B701" s="103"/>
      <c r="C701" s="103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</row>
    <row r="702" spans="1:25" ht="14.25" customHeight="1" x14ac:dyDescent="0.25">
      <c r="A702" s="103"/>
      <c r="B702" s="103"/>
      <c r="C702" s="103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</row>
    <row r="703" spans="1:25" ht="14.25" customHeight="1" x14ac:dyDescent="0.25">
      <c r="A703" s="103"/>
      <c r="B703" s="103"/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</row>
    <row r="704" spans="1:25" ht="14.25" customHeight="1" x14ac:dyDescent="0.25">
      <c r="A704" s="103"/>
      <c r="B704" s="103"/>
      <c r="C704" s="103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</row>
    <row r="705" spans="1:25" ht="14.25" customHeight="1" x14ac:dyDescent="0.25">
      <c r="A705" s="103"/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</row>
    <row r="706" spans="1:25" ht="14.25" customHeight="1" x14ac:dyDescent="0.25">
      <c r="A706" s="103"/>
      <c r="B706" s="103"/>
      <c r="C706" s="103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</row>
    <row r="707" spans="1:25" ht="14.25" customHeight="1" x14ac:dyDescent="0.25">
      <c r="A707" s="103"/>
      <c r="B707" s="103"/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</row>
    <row r="708" spans="1:25" ht="14.25" customHeight="1" x14ac:dyDescent="0.25">
      <c r="A708" s="103"/>
      <c r="B708" s="103"/>
      <c r="C708" s="103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</row>
    <row r="709" spans="1:25" ht="14.25" customHeight="1" x14ac:dyDescent="0.25">
      <c r="A709" s="103"/>
      <c r="B709" s="103"/>
      <c r="C709" s="103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</row>
    <row r="710" spans="1:25" ht="14.25" customHeight="1" x14ac:dyDescent="0.25">
      <c r="A710" s="103"/>
      <c r="B710" s="103"/>
      <c r="C710" s="103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</row>
    <row r="711" spans="1:25" ht="14.25" customHeight="1" x14ac:dyDescent="0.25">
      <c r="A711" s="103"/>
      <c r="B711" s="103"/>
      <c r="C711" s="103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</row>
    <row r="712" spans="1:25" ht="14.25" customHeight="1" x14ac:dyDescent="0.25">
      <c r="A712" s="103"/>
      <c r="B712" s="103"/>
      <c r="C712" s="103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</row>
    <row r="713" spans="1:25" ht="14.25" customHeight="1" x14ac:dyDescent="0.25">
      <c r="A713" s="103"/>
      <c r="B713" s="103"/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</row>
    <row r="714" spans="1:25" ht="14.25" customHeight="1" x14ac:dyDescent="0.25">
      <c r="A714" s="103"/>
      <c r="B714" s="103"/>
      <c r="C714" s="103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</row>
    <row r="715" spans="1:25" ht="14.25" customHeight="1" x14ac:dyDescent="0.25">
      <c r="A715" s="103"/>
      <c r="B715" s="103"/>
      <c r="C715" s="103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</row>
    <row r="716" spans="1:25" ht="14.25" customHeight="1" x14ac:dyDescent="0.25">
      <c r="A716" s="103"/>
      <c r="B716" s="103"/>
      <c r="C716" s="103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</row>
    <row r="717" spans="1:25" ht="14.25" customHeight="1" x14ac:dyDescent="0.25">
      <c r="A717" s="103"/>
      <c r="B717" s="103"/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</row>
    <row r="718" spans="1:25" ht="14.25" customHeight="1" x14ac:dyDescent="0.25">
      <c r="A718" s="103"/>
      <c r="B718" s="103"/>
      <c r="C718" s="103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</row>
    <row r="719" spans="1:25" ht="14.25" customHeight="1" x14ac:dyDescent="0.25">
      <c r="A719" s="103"/>
      <c r="B719" s="103"/>
      <c r="C719" s="103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</row>
    <row r="720" spans="1:25" ht="14.25" customHeight="1" x14ac:dyDescent="0.25">
      <c r="A720" s="103"/>
      <c r="B720" s="103"/>
      <c r="C720" s="103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</row>
    <row r="721" spans="1:25" ht="14.25" customHeight="1" x14ac:dyDescent="0.25">
      <c r="A721" s="103"/>
      <c r="B721" s="103"/>
      <c r="C721" s="103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</row>
    <row r="722" spans="1:25" ht="14.25" customHeight="1" x14ac:dyDescent="0.25">
      <c r="A722" s="103"/>
      <c r="B722" s="103"/>
      <c r="C722" s="103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</row>
    <row r="723" spans="1:25" ht="14.25" customHeight="1" x14ac:dyDescent="0.25">
      <c r="A723" s="103"/>
      <c r="B723" s="103"/>
      <c r="C723" s="103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</row>
    <row r="724" spans="1:25" ht="14.25" customHeight="1" x14ac:dyDescent="0.25">
      <c r="A724" s="103"/>
      <c r="B724" s="103"/>
      <c r="C724" s="103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</row>
    <row r="725" spans="1:25" ht="14.25" customHeight="1" x14ac:dyDescent="0.25">
      <c r="A725" s="103"/>
      <c r="B725" s="103"/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</row>
    <row r="726" spans="1:25" ht="14.25" customHeight="1" x14ac:dyDescent="0.25">
      <c r="A726" s="103"/>
      <c r="B726" s="103"/>
      <c r="C726" s="103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</row>
    <row r="727" spans="1:25" ht="14.25" customHeight="1" x14ac:dyDescent="0.25">
      <c r="A727" s="103"/>
      <c r="B727" s="103"/>
      <c r="C727" s="103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</row>
    <row r="728" spans="1:25" ht="14.25" customHeight="1" x14ac:dyDescent="0.25">
      <c r="A728" s="103"/>
      <c r="B728" s="103"/>
      <c r="C728" s="103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</row>
    <row r="729" spans="1:25" ht="14.25" customHeight="1" x14ac:dyDescent="0.25">
      <c r="A729" s="103"/>
      <c r="B729" s="103"/>
      <c r="C729" s="103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</row>
    <row r="730" spans="1:25" ht="14.25" customHeight="1" x14ac:dyDescent="0.25">
      <c r="A730" s="103"/>
      <c r="B730" s="103"/>
      <c r="C730" s="103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</row>
    <row r="731" spans="1:25" ht="14.25" customHeight="1" x14ac:dyDescent="0.25">
      <c r="A731" s="103"/>
      <c r="B731" s="103"/>
      <c r="C731" s="103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</row>
    <row r="732" spans="1:25" ht="14.25" customHeight="1" x14ac:dyDescent="0.25">
      <c r="A732" s="103"/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</row>
    <row r="733" spans="1:25" ht="14.25" customHeight="1" x14ac:dyDescent="0.25">
      <c r="A733" s="103"/>
      <c r="B733" s="103"/>
      <c r="C733" s="103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</row>
    <row r="734" spans="1:25" ht="14.25" customHeight="1" x14ac:dyDescent="0.25">
      <c r="A734" s="103"/>
      <c r="B734" s="103"/>
      <c r="C734" s="103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</row>
    <row r="735" spans="1:25" ht="14.25" customHeight="1" x14ac:dyDescent="0.25">
      <c r="A735" s="103"/>
      <c r="B735" s="103"/>
      <c r="C735" s="103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</row>
    <row r="736" spans="1:25" ht="14.25" customHeight="1" x14ac:dyDescent="0.25">
      <c r="A736" s="103"/>
      <c r="B736" s="103"/>
      <c r="C736" s="103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</row>
    <row r="737" spans="1:25" ht="14.25" customHeight="1" x14ac:dyDescent="0.25">
      <c r="A737" s="103"/>
      <c r="B737" s="103"/>
      <c r="C737" s="103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</row>
    <row r="738" spans="1:25" ht="14.25" customHeight="1" x14ac:dyDescent="0.25">
      <c r="A738" s="103"/>
      <c r="B738" s="103"/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</row>
    <row r="739" spans="1:25" ht="14.25" customHeight="1" x14ac:dyDescent="0.25">
      <c r="A739" s="103"/>
      <c r="B739" s="103"/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</row>
    <row r="740" spans="1:25" ht="14.25" customHeight="1" x14ac:dyDescent="0.25">
      <c r="A740" s="103"/>
      <c r="B740" s="103"/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</row>
    <row r="741" spans="1:25" ht="14.25" customHeight="1" x14ac:dyDescent="0.25">
      <c r="A741" s="103"/>
      <c r="B741" s="103"/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</row>
    <row r="742" spans="1:25" ht="14.25" customHeight="1" x14ac:dyDescent="0.25">
      <c r="A742" s="103"/>
      <c r="B742" s="103"/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</row>
    <row r="743" spans="1:25" ht="14.25" customHeight="1" x14ac:dyDescent="0.25">
      <c r="A743" s="103"/>
      <c r="B743" s="103"/>
      <c r="C743" s="103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</row>
    <row r="744" spans="1:25" ht="14.25" customHeight="1" x14ac:dyDescent="0.25">
      <c r="A744" s="103"/>
      <c r="B744" s="103"/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</row>
    <row r="745" spans="1:25" ht="14.25" customHeight="1" x14ac:dyDescent="0.25">
      <c r="A745" s="103"/>
      <c r="B745" s="103"/>
      <c r="C745" s="103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</row>
    <row r="746" spans="1:25" ht="14.25" customHeight="1" x14ac:dyDescent="0.25">
      <c r="A746" s="103"/>
      <c r="B746" s="103"/>
      <c r="C746" s="103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</row>
    <row r="747" spans="1:25" ht="14.25" customHeight="1" x14ac:dyDescent="0.25">
      <c r="A747" s="103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</row>
    <row r="748" spans="1:25" ht="14.25" customHeight="1" x14ac:dyDescent="0.25">
      <c r="A748" s="103"/>
      <c r="B748" s="103"/>
      <c r="C748" s="103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</row>
    <row r="749" spans="1:25" ht="14.25" customHeight="1" x14ac:dyDescent="0.25">
      <c r="A749" s="103"/>
      <c r="B749" s="103"/>
      <c r="C749" s="103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</row>
    <row r="750" spans="1:25" ht="14.25" customHeight="1" x14ac:dyDescent="0.25">
      <c r="A750" s="103"/>
      <c r="B750" s="103"/>
      <c r="C750" s="103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</row>
    <row r="751" spans="1:25" ht="14.25" customHeight="1" x14ac:dyDescent="0.25">
      <c r="A751" s="103"/>
      <c r="B751" s="103"/>
      <c r="C751" s="103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</row>
    <row r="752" spans="1:25" ht="14.25" customHeight="1" x14ac:dyDescent="0.25">
      <c r="A752" s="103"/>
      <c r="B752" s="103"/>
      <c r="C752" s="103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</row>
    <row r="753" spans="1:25" ht="14.25" customHeight="1" x14ac:dyDescent="0.25">
      <c r="A753" s="103"/>
      <c r="B753" s="103"/>
      <c r="C753" s="103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</row>
    <row r="754" spans="1:25" ht="14.25" customHeight="1" x14ac:dyDescent="0.25">
      <c r="A754" s="103"/>
      <c r="B754" s="103"/>
      <c r="C754" s="103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</row>
    <row r="755" spans="1:25" ht="14.25" customHeight="1" x14ac:dyDescent="0.25">
      <c r="A755" s="103"/>
      <c r="B755" s="103"/>
      <c r="C755" s="103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</row>
    <row r="756" spans="1:25" ht="14.25" customHeight="1" x14ac:dyDescent="0.25">
      <c r="A756" s="103"/>
      <c r="B756" s="103"/>
      <c r="C756" s="103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</row>
    <row r="757" spans="1:25" ht="14.25" customHeight="1" x14ac:dyDescent="0.25">
      <c r="A757" s="103"/>
      <c r="B757" s="103"/>
      <c r="C757" s="103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</row>
    <row r="758" spans="1:25" ht="14.25" customHeight="1" x14ac:dyDescent="0.25">
      <c r="A758" s="103"/>
      <c r="B758" s="103"/>
      <c r="C758" s="103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</row>
    <row r="759" spans="1:25" ht="14.25" customHeight="1" x14ac:dyDescent="0.25">
      <c r="A759" s="103"/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</row>
    <row r="760" spans="1:25" ht="14.25" customHeight="1" x14ac:dyDescent="0.25">
      <c r="A760" s="103"/>
      <c r="B760" s="103"/>
      <c r="C760" s="103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</row>
    <row r="761" spans="1:25" ht="14.25" customHeight="1" x14ac:dyDescent="0.25">
      <c r="A761" s="103"/>
      <c r="B761" s="103"/>
      <c r="C761" s="103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</row>
    <row r="762" spans="1:25" ht="14.25" customHeight="1" x14ac:dyDescent="0.25">
      <c r="A762" s="103"/>
      <c r="B762" s="103"/>
      <c r="C762" s="103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</row>
    <row r="763" spans="1:25" ht="14.25" customHeight="1" x14ac:dyDescent="0.25">
      <c r="A763" s="103"/>
      <c r="B763" s="103"/>
      <c r="C763" s="103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</row>
    <row r="764" spans="1:25" ht="14.25" customHeight="1" x14ac:dyDescent="0.25">
      <c r="A764" s="103"/>
      <c r="B764" s="103"/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</row>
    <row r="765" spans="1:25" ht="14.25" customHeight="1" x14ac:dyDescent="0.25">
      <c r="A765" s="103"/>
      <c r="B765" s="103"/>
      <c r="C765" s="103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</row>
    <row r="766" spans="1:25" ht="14.25" customHeight="1" x14ac:dyDescent="0.25">
      <c r="A766" s="103"/>
      <c r="B766" s="103"/>
      <c r="C766" s="103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</row>
    <row r="767" spans="1:25" ht="14.25" customHeight="1" x14ac:dyDescent="0.25">
      <c r="A767" s="103"/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</row>
    <row r="768" spans="1:25" ht="14.25" customHeight="1" x14ac:dyDescent="0.25">
      <c r="A768" s="103"/>
      <c r="B768" s="103"/>
      <c r="C768" s="103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</row>
    <row r="769" spans="1:25" ht="14.25" customHeight="1" x14ac:dyDescent="0.25">
      <c r="A769" s="103"/>
      <c r="B769" s="103"/>
      <c r="C769" s="103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</row>
    <row r="770" spans="1:25" ht="14.25" customHeight="1" x14ac:dyDescent="0.25">
      <c r="A770" s="103"/>
      <c r="B770" s="103"/>
      <c r="C770" s="103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</row>
    <row r="771" spans="1:25" ht="14.25" customHeight="1" x14ac:dyDescent="0.25">
      <c r="A771" s="103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</row>
    <row r="772" spans="1:25" ht="14.25" customHeight="1" x14ac:dyDescent="0.25">
      <c r="A772" s="103"/>
      <c r="B772" s="103"/>
      <c r="C772" s="103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</row>
    <row r="773" spans="1:25" ht="14.25" customHeight="1" x14ac:dyDescent="0.25">
      <c r="A773" s="103"/>
      <c r="B773" s="103"/>
      <c r="C773" s="103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</row>
    <row r="774" spans="1:25" ht="14.25" customHeight="1" x14ac:dyDescent="0.25">
      <c r="A774" s="103"/>
      <c r="B774" s="103"/>
      <c r="C774" s="103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</row>
    <row r="775" spans="1:25" ht="14.25" customHeight="1" x14ac:dyDescent="0.25">
      <c r="A775" s="103"/>
      <c r="B775" s="103"/>
      <c r="C775" s="103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</row>
    <row r="776" spans="1:25" ht="14.25" customHeight="1" x14ac:dyDescent="0.25">
      <c r="A776" s="103"/>
      <c r="B776" s="103"/>
      <c r="C776" s="103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</row>
    <row r="777" spans="1:25" ht="14.25" customHeight="1" x14ac:dyDescent="0.25">
      <c r="A777" s="103"/>
      <c r="B777" s="103"/>
      <c r="C777" s="103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</row>
    <row r="778" spans="1:25" ht="14.25" customHeight="1" x14ac:dyDescent="0.25">
      <c r="A778" s="103"/>
      <c r="B778" s="103"/>
      <c r="C778" s="103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</row>
    <row r="779" spans="1:25" ht="14.25" customHeight="1" x14ac:dyDescent="0.25">
      <c r="A779" s="103"/>
      <c r="B779" s="103"/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</row>
    <row r="780" spans="1:25" ht="14.25" customHeight="1" x14ac:dyDescent="0.25">
      <c r="A780" s="103"/>
      <c r="B780" s="103"/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</row>
    <row r="781" spans="1:25" ht="14.25" customHeight="1" x14ac:dyDescent="0.25">
      <c r="A781" s="103"/>
      <c r="B781" s="103"/>
      <c r="C781" s="103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</row>
    <row r="782" spans="1:25" ht="14.25" customHeight="1" x14ac:dyDescent="0.25">
      <c r="A782" s="103"/>
      <c r="B782" s="103"/>
      <c r="C782" s="103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</row>
    <row r="783" spans="1:25" ht="14.25" customHeight="1" x14ac:dyDescent="0.25">
      <c r="A783" s="103"/>
      <c r="B783" s="103"/>
      <c r="C783" s="103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</row>
    <row r="784" spans="1:25" ht="14.25" customHeight="1" x14ac:dyDescent="0.25">
      <c r="A784" s="103"/>
      <c r="B784" s="103"/>
      <c r="C784" s="103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</row>
    <row r="785" spans="1:25" ht="14.25" customHeight="1" x14ac:dyDescent="0.25">
      <c r="A785" s="103"/>
      <c r="B785" s="103"/>
      <c r="C785" s="103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</row>
    <row r="786" spans="1:25" ht="14.25" customHeight="1" x14ac:dyDescent="0.25">
      <c r="A786" s="103"/>
      <c r="B786" s="103"/>
      <c r="C786" s="103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</row>
    <row r="787" spans="1:25" ht="14.25" customHeight="1" x14ac:dyDescent="0.25">
      <c r="A787" s="103"/>
      <c r="B787" s="103"/>
      <c r="C787" s="103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</row>
    <row r="788" spans="1:25" ht="14.25" customHeight="1" x14ac:dyDescent="0.25">
      <c r="A788" s="103"/>
      <c r="B788" s="103"/>
      <c r="C788" s="103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</row>
    <row r="789" spans="1:25" ht="14.25" customHeight="1" x14ac:dyDescent="0.25">
      <c r="A789" s="103"/>
      <c r="B789" s="103"/>
      <c r="C789" s="103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</row>
    <row r="790" spans="1:25" ht="14.25" customHeight="1" x14ac:dyDescent="0.25">
      <c r="A790" s="103"/>
      <c r="B790" s="103"/>
      <c r="C790" s="103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</row>
    <row r="791" spans="1:25" ht="14.25" customHeight="1" x14ac:dyDescent="0.25">
      <c r="A791" s="103"/>
      <c r="B791" s="103"/>
      <c r="C791" s="103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</row>
    <row r="792" spans="1:25" ht="14.25" customHeight="1" x14ac:dyDescent="0.25">
      <c r="A792" s="103"/>
      <c r="B792" s="103"/>
      <c r="C792" s="103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</row>
    <row r="793" spans="1:25" ht="14.25" customHeight="1" x14ac:dyDescent="0.25">
      <c r="A793" s="103"/>
      <c r="B793" s="103"/>
      <c r="C793" s="103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</row>
    <row r="794" spans="1:25" ht="14.25" customHeight="1" x14ac:dyDescent="0.25">
      <c r="A794" s="103"/>
      <c r="B794" s="103"/>
      <c r="C794" s="103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</row>
    <row r="795" spans="1:25" ht="14.25" customHeight="1" x14ac:dyDescent="0.25">
      <c r="A795" s="103"/>
      <c r="B795" s="103"/>
      <c r="C795" s="103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</row>
    <row r="796" spans="1:25" ht="14.25" customHeight="1" x14ac:dyDescent="0.25">
      <c r="A796" s="103"/>
      <c r="B796" s="103"/>
      <c r="C796" s="103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</row>
    <row r="797" spans="1:25" ht="14.25" customHeight="1" x14ac:dyDescent="0.25">
      <c r="A797" s="103"/>
      <c r="B797" s="103"/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</row>
    <row r="798" spans="1:25" ht="14.25" customHeight="1" x14ac:dyDescent="0.25">
      <c r="A798" s="103"/>
      <c r="B798" s="103"/>
      <c r="C798" s="103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</row>
    <row r="799" spans="1:25" ht="14.25" customHeight="1" x14ac:dyDescent="0.25">
      <c r="A799" s="103"/>
      <c r="B799" s="103"/>
      <c r="C799" s="103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</row>
    <row r="800" spans="1:25" ht="14.25" customHeight="1" x14ac:dyDescent="0.25">
      <c r="A800" s="103"/>
      <c r="B800" s="103"/>
      <c r="C800" s="103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</row>
    <row r="801" spans="1:25" ht="14.25" customHeight="1" x14ac:dyDescent="0.25">
      <c r="A801" s="103"/>
      <c r="B801" s="103"/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</row>
    <row r="802" spans="1:25" ht="14.25" customHeight="1" x14ac:dyDescent="0.25">
      <c r="A802" s="103"/>
      <c r="B802" s="103"/>
      <c r="C802" s="103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</row>
    <row r="803" spans="1:25" ht="14.25" customHeight="1" x14ac:dyDescent="0.25">
      <c r="A803" s="103"/>
      <c r="B803" s="103"/>
      <c r="C803" s="103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</row>
    <row r="804" spans="1:25" ht="14.25" customHeight="1" x14ac:dyDescent="0.25">
      <c r="A804" s="103"/>
      <c r="B804" s="103"/>
      <c r="C804" s="103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</row>
    <row r="805" spans="1:25" ht="14.25" customHeight="1" x14ac:dyDescent="0.25">
      <c r="A805" s="103"/>
      <c r="B805" s="103"/>
      <c r="C805" s="103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</row>
    <row r="806" spans="1:25" ht="14.25" customHeight="1" x14ac:dyDescent="0.25">
      <c r="A806" s="103"/>
      <c r="B806" s="103"/>
      <c r="C806" s="103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</row>
    <row r="807" spans="1:25" ht="14.25" customHeight="1" x14ac:dyDescent="0.25">
      <c r="A807" s="103"/>
      <c r="B807" s="103"/>
      <c r="C807" s="103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</row>
    <row r="808" spans="1:25" ht="14.25" customHeight="1" x14ac:dyDescent="0.25">
      <c r="A808" s="103"/>
      <c r="B808" s="103"/>
      <c r="C808" s="103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</row>
    <row r="809" spans="1:25" ht="14.25" customHeight="1" x14ac:dyDescent="0.25">
      <c r="A809" s="103"/>
      <c r="B809" s="103"/>
      <c r="C809" s="103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</row>
    <row r="810" spans="1:25" ht="14.25" customHeight="1" x14ac:dyDescent="0.25">
      <c r="A810" s="103"/>
      <c r="B810" s="103"/>
      <c r="C810" s="103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</row>
    <row r="811" spans="1:25" ht="14.25" customHeight="1" x14ac:dyDescent="0.25">
      <c r="A811" s="103"/>
      <c r="B811" s="103"/>
      <c r="C811" s="103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</row>
    <row r="812" spans="1:25" ht="14.25" customHeight="1" x14ac:dyDescent="0.25">
      <c r="A812" s="103"/>
      <c r="B812" s="103"/>
      <c r="C812" s="103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</row>
    <row r="813" spans="1:25" ht="14.25" customHeight="1" x14ac:dyDescent="0.25">
      <c r="A813" s="103"/>
      <c r="B813" s="103"/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</row>
    <row r="814" spans="1:25" ht="14.25" customHeight="1" x14ac:dyDescent="0.25">
      <c r="A814" s="103"/>
      <c r="B814" s="103"/>
      <c r="C814" s="103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</row>
    <row r="815" spans="1:25" ht="14.25" customHeight="1" x14ac:dyDescent="0.25">
      <c r="A815" s="103"/>
      <c r="B815" s="103"/>
      <c r="C815" s="103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</row>
    <row r="816" spans="1:25" ht="14.25" customHeight="1" x14ac:dyDescent="0.25">
      <c r="A816" s="103"/>
      <c r="B816" s="103"/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</row>
    <row r="817" spans="1:25" ht="14.25" customHeight="1" x14ac:dyDescent="0.25">
      <c r="A817" s="103"/>
      <c r="B817" s="103"/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</row>
    <row r="818" spans="1:25" ht="14.25" customHeight="1" x14ac:dyDescent="0.25">
      <c r="A818" s="103"/>
      <c r="B818" s="103"/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</row>
    <row r="819" spans="1:25" ht="14.25" customHeight="1" x14ac:dyDescent="0.25">
      <c r="A819" s="103"/>
      <c r="B819" s="103"/>
      <c r="C819" s="103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</row>
    <row r="820" spans="1:25" ht="14.25" customHeight="1" x14ac:dyDescent="0.25">
      <c r="A820" s="103"/>
      <c r="B820" s="103"/>
      <c r="C820" s="103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</row>
    <row r="821" spans="1:25" ht="14.25" customHeight="1" x14ac:dyDescent="0.25">
      <c r="A821" s="103"/>
      <c r="B821" s="103"/>
      <c r="C821" s="103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</row>
    <row r="822" spans="1:25" ht="14.25" customHeight="1" x14ac:dyDescent="0.25">
      <c r="A822" s="103"/>
      <c r="B822" s="103"/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</row>
    <row r="823" spans="1:25" ht="14.25" customHeight="1" x14ac:dyDescent="0.25">
      <c r="A823" s="103"/>
      <c r="B823" s="103"/>
      <c r="C823" s="103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</row>
    <row r="824" spans="1:25" ht="14.25" customHeight="1" x14ac:dyDescent="0.25">
      <c r="A824" s="103"/>
      <c r="B824" s="103"/>
      <c r="C824" s="103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</row>
    <row r="825" spans="1:25" ht="14.25" customHeight="1" x14ac:dyDescent="0.25">
      <c r="A825" s="103"/>
      <c r="B825" s="103"/>
      <c r="C825" s="103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</row>
    <row r="826" spans="1:25" ht="14.25" customHeight="1" x14ac:dyDescent="0.25">
      <c r="A826" s="103"/>
      <c r="B826" s="103"/>
      <c r="C826" s="103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</row>
    <row r="827" spans="1:25" ht="14.25" customHeight="1" x14ac:dyDescent="0.25">
      <c r="A827" s="103"/>
      <c r="B827" s="103"/>
      <c r="C827" s="103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</row>
    <row r="828" spans="1:25" ht="14.25" customHeight="1" x14ac:dyDescent="0.25">
      <c r="A828" s="103"/>
      <c r="B828" s="103"/>
      <c r="C828" s="103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</row>
    <row r="829" spans="1:25" ht="14.25" customHeight="1" x14ac:dyDescent="0.25">
      <c r="A829" s="103"/>
      <c r="B829" s="103"/>
      <c r="C829" s="103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</row>
    <row r="830" spans="1:25" ht="14.25" customHeight="1" x14ac:dyDescent="0.25">
      <c r="A830" s="103"/>
      <c r="B830" s="103"/>
      <c r="C830" s="103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</row>
    <row r="831" spans="1:25" ht="14.25" customHeight="1" x14ac:dyDescent="0.25">
      <c r="A831" s="103"/>
      <c r="B831" s="103"/>
      <c r="C831" s="103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</row>
    <row r="832" spans="1:25" ht="14.25" customHeight="1" x14ac:dyDescent="0.25">
      <c r="A832" s="103"/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</row>
    <row r="833" spans="1:25" ht="14.25" customHeight="1" x14ac:dyDescent="0.25">
      <c r="A833" s="103"/>
      <c r="B833" s="103"/>
      <c r="C833" s="103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</row>
    <row r="834" spans="1:25" ht="14.25" customHeight="1" x14ac:dyDescent="0.25">
      <c r="A834" s="103"/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</row>
    <row r="835" spans="1:25" ht="14.25" customHeight="1" x14ac:dyDescent="0.25">
      <c r="A835" s="103"/>
      <c r="B835" s="103"/>
      <c r="C835" s="103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</row>
    <row r="836" spans="1:25" ht="14.25" customHeight="1" x14ac:dyDescent="0.25">
      <c r="A836" s="103"/>
      <c r="B836" s="103"/>
      <c r="C836" s="103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</row>
    <row r="837" spans="1:25" ht="14.25" customHeight="1" x14ac:dyDescent="0.25">
      <c r="A837" s="103"/>
      <c r="B837" s="103"/>
      <c r="C837" s="103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</row>
    <row r="838" spans="1:25" ht="14.25" customHeight="1" x14ac:dyDescent="0.25">
      <c r="A838" s="103"/>
      <c r="B838" s="103"/>
      <c r="C838" s="103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</row>
    <row r="839" spans="1:25" ht="14.25" customHeight="1" x14ac:dyDescent="0.25">
      <c r="A839" s="103"/>
      <c r="B839" s="103"/>
      <c r="C839" s="103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</row>
    <row r="840" spans="1:25" ht="14.25" customHeight="1" x14ac:dyDescent="0.25">
      <c r="A840" s="103"/>
      <c r="B840" s="103"/>
      <c r="C840" s="103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</row>
    <row r="841" spans="1:25" ht="14.25" customHeight="1" x14ac:dyDescent="0.25">
      <c r="A841" s="103"/>
      <c r="B841" s="103"/>
      <c r="C841" s="103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</row>
    <row r="842" spans="1:25" ht="14.25" customHeight="1" x14ac:dyDescent="0.25">
      <c r="A842" s="103"/>
      <c r="B842" s="103"/>
      <c r="C842" s="103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</row>
    <row r="843" spans="1:25" ht="14.25" customHeight="1" x14ac:dyDescent="0.25">
      <c r="A843" s="103"/>
      <c r="B843" s="103"/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</row>
    <row r="844" spans="1:25" ht="14.25" customHeight="1" x14ac:dyDescent="0.25">
      <c r="A844" s="103"/>
      <c r="B844" s="103"/>
      <c r="C844" s="103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</row>
    <row r="845" spans="1:25" ht="14.25" customHeight="1" x14ac:dyDescent="0.25">
      <c r="A845" s="103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</row>
    <row r="846" spans="1:25" ht="14.25" customHeight="1" x14ac:dyDescent="0.25">
      <c r="A846" s="103"/>
      <c r="B846" s="103"/>
      <c r="C846" s="103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</row>
    <row r="847" spans="1:25" ht="14.25" customHeight="1" x14ac:dyDescent="0.25">
      <c r="A847" s="103"/>
      <c r="B847" s="103"/>
      <c r="C847" s="103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</row>
    <row r="848" spans="1:25" ht="14.25" customHeight="1" x14ac:dyDescent="0.25">
      <c r="A848" s="103"/>
      <c r="B848" s="103"/>
      <c r="C848" s="103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</row>
    <row r="849" spans="1:25" ht="14.25" customHeight="1" x14ac:dyDescent="0.25">
      <c r="A849" s="103"/>
      <c r="B849" s="103"/>
      <c r="C849" s="103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</row>
    <row r="850" spans="1:25" ht="14.25" customHeight="1" x14ac:dyDescent="0.25">
      <c r="A850" s="103"/>
      <c r="B850" s="103"/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</row>
    <row r="851" spans="1:25" ht="14.25" customHeight="1" x14ac:dyDescent="0.25">
      <c r="A851" s="103"/>
      <c r="B851" s="103"/>
      <c r="C851" s="103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</row>
    <row r="852" spans="1:25" ht="14.25" customHeight="1" x14ac:dyDescent="0.25">
      <c r="A852" s="103"/>
      <c r="B852" s="103"/>
      <c r="C852" s="103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</row>
    <row r="853" spans="1:25" ht="14.25" customHeight="1" x14ac:dyDescent="0.25">
      <c r="A853" s="103"/>
      <c r="B853" s="103"/>
      <c r="C853" s="103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</row>
    <row r="854" spans="1:25" ht="14.25" customHeight="1" x14ac:dyDescent="0.25">
      <c r="A854" s="103"/>
      <c r="B854" s="103"/>
      <c r="C854" s="103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</row>
    <row r="855" spans="1:25" ht="14.25" customHeight="1" x14ac:dyDescent="0.25">
      <c r="A855" s="103"/>
      <c r="B855" s="103"/>
      <c r="C855" s="103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</row>
    <row r="856" spans="1:25" ht="14.25" customHeight="1" x14ac:dyDescent="0.25">
      <c r="A856" s="103"/>
      <c r="B856" s="103"/>
      <c r="C856" s="103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</row>
    <row r="857" spans="1:25" ht="14.25" customHeight="1" x14ac:dyDescent="0.25">
      <c r="A857" s="103"/>
      <c r="B857" s="103"/>
      <c r="C857" s="103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</row>
    <row r="858" spans="1:25" ht="14.25" customHeight="1" x14ac:dyDescent="0.25">
      <c r="A858" s="103"/>
      <c r="B858" s="103"/>
      <c r="C858" s="103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</row>
    <row r="859" spans="1:25" ht="14.25" customHeight="1" x14ac:dyDescent="0.25">
      <c r="A859" s="103"/>
      <c r="B859" s="103"/>
      <c r="C859" s="103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</row>
    <row r="860" spans="1:25" ht="14.25" customHeight="1" x14ac:dyDescent="0.25">
      <c r="A860" s="103"/>
      <c r="B860" s="103"/>
      <c r="C860" s="103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</row>
    <row r="861" spans="1:25" ht="14.25" customHeight="1" x14ac:dyDescent="0.25">
      <c r="A861" s="103"/>
      <c r="B861" s="103"/>
      <c r="C861" s="103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</row>
    <row r="862" spans="1:25" ht="14.25" customHeight="1" x14ac:dyDescent="0.25">
      <c r="A862" s="103"/>
      <c r="B862" s="103"/>
      <c r="C862" s="103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</row>
    <row r="863" spans="1:25" ht="14.25" customHeight="1" x14ac:dyDescent="0.25">
      <c r="A863" s="103"/>
      <c r="B863" s="103"/>
      <c r="C863" s="103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</row>
    <row r="864" spans="1:25" ht="14.25" customHeight="1" x14ac:dyDescent="0.25">
      <c r="A864" s="103"/>
      <c r="B864" s="103"/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</row>
    <row r="865" spans="1:25" ht="14.25" customHeight="1" x14ac:dyDescent="0.25">
      <c r="A865" s="103"/>
      <c r="B865" s="103"/>
      <c r="C865" s="103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</row>
    <row r="866" spans="1:25" ht="14.25" customHeight="1" x14ac:dyDescent="0.25">
      <c r="A866" s="103"/>
      <c r="B866" s="103"/>
      <c r="C866" s="103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</row>
    <row r="867" spans="1:25" ht="14.25" customHeight="1" x14ac:dyDescent="0.25">
      <c r="A867" s="103"/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</row>
    <row r="868" spans="1:25" ht="14.25" customHeight="1" x14ac:dyDescent="0.25">
      <c r="A868" s="103"/>
      <c r="B868" s="103"/>
      <c r="C868" s="103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</row>
    <row r="869" spans="1:25" ht="14.25" customHeight="1" x14ac:dyDescent="0.25">
      <c r="A869" s="103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</row>
    <row r="870" spans="1:25" ht="14.25" customHeight="1" x14ac:dyDescent="0.25">
      <c r="A870" s="103"/>
      <c r="B870" s="103"/>
      <c r="C870" s="103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</row>
    <row r="871" spans="1:25" ht="14.25" customHeight="1" x14ac:dyDescent="0.25">
      <c r="A871" s="103"/>
      <c r="B871" s="103"/>
      <c r="C871" s="103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</row>
    <row r="872" spans="1:25" ht="14.25" customHeight="1" x14ac:dyDescent="0.25">
      <c r="A872" s="103"/>
      <c r="B872" s="103"/>
      <c r="C872" s="103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</row>
    <row r="873" spans="1:25" ht="14.25" customHeight="1" x14ac:dyDescent="0.25">
      <c r="A873" s="103"/>
      <c r="B873" s="103"/>
      <c r="C873" s="103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</row>
    <row r="874" spans="1:25" ht="14.25" customHeight="1" x14ac:dyDescent="0.25">
      <c r="A874" s="103"/>
      <c r="B874" s="103"/>
      <c r="C874" s="103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</row>
    <row r="875" spans="1:25" ht="14.25" customHeight="1" x14ac:dyDescent="0.25">
      <c r="A875" s="103"/>
      <c r="B875" s="103"/>
      <c r="C875" s="103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</row>
    <row r="876" spans="1:25" ht="14.25" customHeight="1" x14ac:dyDescent="0.25">
      <c r="A876" s="103"/>
      <c r="B876" s="103"/>
      <c r="C876" s="103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</row>
    <row r="877" spans="1:25" ht="14.25" customHeight="1" x14ac:dyDescent="0.25">
      <c r="A877" s="103"/>
      <c r="B877" s="103"/>
      <c r="C877" s="103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</row>
    <row r="878" spans="1:25" ht="14.25" customHeight="1" x14ac:dyDescent="0.25">
      <c r="A878" s="103"/>
      <c r="B878" s="103"/>
      <c r="C878" s="103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</row>
    <row r="879" spans="1:25" ht="14.25" customHeight="1" x14ac:dyDescent="0.25">
      <c r="A879" s="103"/>
      <c r="B879" s="103"/>
      <c r="C879" s="103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</row>
    <row r="880" spans="1:25" ht="14.25" customHeight="1" x14ac:dyDescent="0.25">
      <c r="A880" s="103"/>
      <c r="B880" s="103"/>
      <c r="C880" s="103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</row>
    <row r="881" spans="1:25" ht="14.25" customHeight="1" x14ac:dyDescent="0.25">
      <c r="A881" s="103"/>
      <c r="B881" s="103"/>
      <c r="C881" s="103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</row>
    <row r="882" spans="1:25" ht="14.25" customHeight="1" x14ac:dyDescent="0.25">
      <c r="A882" s="103"/>
      <c r="B882" s="103"/>
      <c r="C882" s="103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</row>
    <row r="883" spans="1:25" ht="14.25" customHeight="1" x14ac:dyDescent="0.25">
      <c r="A883" s="103"/>
      <c r="B883" s="103"/>
      <c r="C883" s="103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</row>
    <row r="884" spans="1:25" ht="14.25" customHeight="1" x14ac:dyDescent="0.25">
      <c r="A884" s="103"/>
      <c r="B884" s="103"/>
      <c r="C884" s="103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</row>
    <row r="885" spans="1:25" ht="14.25" customHeight="1" x14ac:dyDescent="0.25">
      <c r="A885" s="103"/>
      <c r="B885" s="103"/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</row>
    <row r="886" spans="1:25" ht="14.25" customHeight="1" x14ac:dyDescent="0.25">
      <c r="A886" s="103"/>
      <c r="B886" s="103"/>
      <c r="C886" s="103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</row>
    <row r="887" spans="1:25" ht="14.25" customHeight="1" x14ac:dyDescent="0.25">
      <c r="A887" s="103"/>
      <c r="B887" s="103"/>
      <c r="C887" s="103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</row>
    <row r="888" spans="1:25" ht="14.25" customHeight="1" x14ac:dyDescent="0.25">
      <c r="A888" s="103"/>
      <c r="B888" s="103"/>
      <c r="C888" s="103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</row>
    <row r="889" spans="1:25" ht="14.25" customHeight="1" x14ac:dyDescent="0.25">
      <c r="A889" s="103"/>
      <c r="B889" s="103"/>
      <c r="C889" s="103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</row>
    <row r="890" spans="1:25" ht="14.25" customHeight="1" x14ac:dyDescent="0.25">
      <c r="A890" s="103"/>
      <c r="B890" s="103"/>
      <c r="C890" s="103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</row>
    <row r="891" spans="1:25" ht="14.25" customHeight="1" x14ac:dyDescent="0.25">
      <c r="A891" s="103"/>
      <c r="B891" s="103"/>
      <c r="C891" s="103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</row>
    <row r="892" spans="1:25" ht="14.25" customHeight="1" x14ac:dyDescent="0.25">
      <c r="A892" s="103"/>
      <c r="B892" s="103"/>
      <c r="C892" s="103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</row>
    <row r="893" spans="1:25" ht="14.25" customHeight="1" x14ac:dyDescent="0.25">
      <c r="A893" s="103"/>
      <c r="B893" s="103"/>
      <c r="C893" s="103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</row>
    <row r="894" spans="1:25" ht="14.25" customHeight="1" x14ac:dyDescent="0.25">
      <c r="A894" s="103"/>
      <c r="B894" s="103"/>
      <c r="C894" s="103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</row>
    <row r="895" spans="1:25" ht="14.25" customHeight="1" x14ac:dyDescent="0.25">
      <c r="A895" s="103"/>
      <c r="B895" s="103"/>
      <c r="C895" s="103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</row>
    <row r="896" spans="1:25" ht="14.25" customHeight="1" x14ac:dyDescent="0.25">
      <c r="A896" s="103"/>
      <c r="B896" s="103"/>
      <c r="C896" s="103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</row>
    <row r="897" spans="1:25" ht="14.25" customHeight="1" x14ac:dyDescent="0.25">
      <c r="A897" s="103"/>
      <c r="B897" s="103"/>
      <c r="C897" s="103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</row>
    <row r="898" spans="1:25" ht="14.25" customHeight="1" x14ac:dyDescent="0.25">
      <c r="A898" s="103"/>
      <c r="B898" s="103"/>
      <c r="C898" s="103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</row>
    <row r="899" spans="1:25" ht="14.25" customHeight="1" x14ac:dyDescent="0.25">
      <c r="A899" s="103"/>
      <c r="B899" s="103"/>
      <c r="C899" s="103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</row>
    <row r="900" spans="1:25" ht="14.25" customHeight="1" x14ac:dyDescent="0.25">
      <c r="A900" s="103"/>
      <c r="B900" s="103"/>
      <c r="C900" s="103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</row>
    <row r="901" spans="1:25" ht="14.25" customHeight="1" x14ac:dyDescent="0.25">
      <c r="A901" s="103"/>
      <c r="B901" s="103"/>
      <c r="C901" s="103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</row>
    <row r="902" spans="1:25" ht="14.25" customHeight="1" x14ac:dyDescent="0.25">
      <c r="A902" s="103"/>
      <c r="B902" s="103"/>
      <c r="C902" s="103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</row>
    <row r="903" spans="1:25" ht="14.25" customHeight="1" x14ac:dyDescent="0.25">
      <c r="A903" s="103"/>
      <c r="B903" s="103"/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</row>
    <row r="904" spans="1:25" ht="14.25" customHeight="1" x14ac:dyDescent="0.25">
      <c r="A904" s="103"/>
      <c r="B904" s="103"/>
      <c r="C904" s="103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</row>
    <row r="905" spans="1:25" ht="14.25" customHeight="1" x14ac:dyDescent="0.25">
      <c r="A905" s="103"/>
      <c r="B905" s="103"/>
      <c r="C905" s="103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</row>
    <row r="906" spans="1:25" ht="14.25" customHeight="1" x14ac:dyDescent="0.25">
      <c r="A906" s="103"/>
      <c r="B906" s="103"/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</row>
    <row r="907" spans="1:25" ht="14.25" customHeight="1" x14ac:dyDescent="0.25">
      <c r="A907" s="103"/>
      <c r="B907" s="103"/>
      <c r="C907" s="103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</row>
    <row r="908" spans="1:25" ht="14.25" customHeight="1" x14ac:dyDescent="0.25">
      <c r="A908" s="103"/>
      <c r="B908" s="103"/>
      <c r="C908" s="103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</row>
    <row r="909" spans="1:25" ht="14.25" customHeight="1" x14ac:dyDescent="0.25">
      <c r="A909" s="103"/>
      <c r="B909" s="103"/>
      <c r="C909" s="103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</row>
    <row r="910" spans="1:25" ht="14.25" customHeight="1" x14ac:dyDescent="0.25">
      <c r="A910" s="103"/>
      <c r="B910" s="103"/>
      <c r="C910" s="103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</row>
    <row r="911" spans="1:25" ht="14.25" customHeight="1" x14ac:dyDescent="0.25">
      <c r="A911" s="103"/>
      <c r="B911" s="103"/>
      <c r="C911" s="103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</row>
    <row r="912" spans="1:25" ht="14.25" customHeight="1" x14ac:dyDescent="0.25">
      <c r="A912" s="103"/>
      <c r="B912" s="103"/>
      <c r="C912" s="103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</row>
    <row r="913" spans="1:25" ht="14.25" customHeight="1" x14ac:dyDescent="0.25">
      <c r="A913" s="103"/>
      <c r="B913" s="103"/>
      <c r="C913" s="103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</row>
    <row r="914" spans="1:25" ht="14.25" customHeight="1" x14ac:dyDescent="0.25">
      <c r="A914" s="103"/>
      <c r="B914" s="103"/>
      <c r="C914" s="103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</row>
    <row r="915" spans="1:25" ht="14.25" customHeight="1" x14ac:dyDescent="0.25">
      <c r="A915" s="103"/>
      <c r="B915" s="103"/>
      <c r="C915" s="103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</row>
    <row r="916" spans="1:25" ht="14.25" customHeight="1" x14ac:dyDescent="0.25">
      <c r="A916" s="103"/>
      <c r="B916" s="103"/>
      <c r="C916" s="103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</row>
    <row r="917" spans="1:25" ht="14.25" customHeight="1" x14ac:dyDescent="0.25">
      <c r="A917" s="103"/>
      <c r="B917" s="103"/>
      <c r="C917" s="103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</row>
    <row r="918" spans="1:25" ht="14.25" customHeight="1" x14ac:dyDescent="0.25">
      <c r="A918" s="103"/>
      <c r="B918" s="103"/>
      <c r="C918" s="103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</row>
    <row r="919" spans="1:25" ht="14.25" customHeight="1" x14ac:dyDescent="0.25">
      <c r="A919" s="103"/>
      <c r="B919" s="103"/>
      <c r="C919" s="103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</row>
    <row r="920" spans="1:25" ht="14.25" customHeight="1" x14ac:dyDescent="0.25">
      <c r="A920" s="103"/>
      <c r="B920" s="103"/>
      <c r="C920" s="103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</row>
    <row r="921" spans="1:25" ht="14.25" customHeight="1" x14ac:dyDescent="0.25">
      <c r="A921" s="103"/>
      <c r="B921" s="103"/>
      <c r="C921" s="103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</row>
    <row r="922" spans="1:25" ht="14.25" customHeight="1" x14ac:dyDescent="0.25">
      <c r="A922" s="103"/>
      <c r="B922" s="103"/>
      <c r="C922" s="103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</row>
    <row r="923" spans="1:25" ht="14.25" customHeight="1" x14ac:dyDescent="0.25">
      <c r="A923" s="103"/>
      <c r="B923" s="103"/>
      <c r="C923" s="103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</row>
    <row r="924" spans="1:25" ht="14.25" customHeight="1" x14ac:dyDescent="0.25">
      <c r="A924" s="103"/>
      <c r="B924" s="103"/>
      <c r="C924" s="103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</row>
    <row r="925" spans="1:25" ht="14.25" customHeight="1" x14ac:dyDescent="0.25">
      <c r="A925" s="103"/>
      <c r="B925" s="103"/>
      <c r="C925" s="103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</row>
    <row r="926" spans="1:25" ht="14.25" customHeight="1" x14ac:dyDescent="0.25">
      <c r="A926" s="103"/>
      <c r="B926" s="103"/>
      <c r="C926" s="103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</row>
    <row r="927" spans="1:25" ht="14.25" customHeight="1" x14ac:dyDescent="0.25">
      <c r="A927" s="103"/>
      <c r="B927" s="103"/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</row>
    <row r="928" spans="1:25" ht="14.25" customHeight="1" x14ac:dyDescent="0.25">
      <c r="A928" s="103"/>
      <c r="B928" s="103"/>
      <c r="C928" s="103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</row>
    <row r="929" spans="1:25" ht="14.25" customHeight="1" x14ac:dyDescent="0.25">
      <c r="A929" s="103"/>
      <c r="B929" s="103"/>
      <c r="C929" s="103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</row>
    <row r="930" spans="1:25" ht="14.25" customHeight="1" x14ac:dyDescent="0.25">
      <c r="A930" s="103"/>
      <c r="B930" s="103"/>
      <c r="C930" s="103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</row>
    <row r="931" spans="1:25" ht="14.25" customHeight="1" x14ac:dyDescent="0.25">
      <c r="A931" s="103"/>
      <c r="B931" s="103"/>
      <c r="C931" s="103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</row>
    <row r="932" spans="1:25" ht="14.25" customHeight="1" x14ac:dyDescent="0.25">
      <c r="A932" s="103"/>
      <c r="B932" s="103"/>
      <c r="C932" s="103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</row>
    <row r="933" spans="1:25" ht="14.25" customHeight="1" x14ac:dyDescent="0.25">
      <c r="A933" s="103"/>
      <c r="B933" s="103"/>
      <c r="C933" s="103"/>
      <c r="D933" s="103"/>
      <c r="E933" s="103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/>
      <c r="Y933" s="103"/>
    </row>
    <row r="934" spans="1:25" ht="14.25" customHeight="1" x14ac:dyDescent="0.25">
      <c r="A934" s="103"/>
      <c r="B934" s="103"/>
      <c r="C934" s="103"/>
      <c r="D934" s="103"/>
      <c r="E934" s="103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/>
      <c r="Y934" s="103"/>
    </row>
    <row r="935" spans="1:25" ht="14.25" customHeight="1" x14ac:dyDescent="0.25">
      <c r="A935" s="103"/>
      <c r="B935" s="103"/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3"/>
    </row>
    <row r="936" spans="1:25" ht="14.25" customHeight="1" x14ac:dyDescent="0.25">
      <c r="A936" s="103"/>
      <c r="B936" s="103"/>
      <c r="C936" s="103"/>
      <c r="D936" s="103"/>
      <c r="E936" s="103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/>
      <c r="Y936" s="103"/>
    </row>
    <row r="937" spans="1:25" ht="14.25" customHeight="1" x14ac:dyDescent="0.25">
      <c r="A937" s="103"/>
      <c r="B937" s="103"/>
      <c r="C937" s="103"/>
      <c r="D937" s="103"/>
      <c r="E937" s="103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/>
      <c r="Y937" s="103"/>
    </row>
    <row r="938" spans="1:25" ht="14.25" customHeight="1" x14ac:dyDescent="0.25">
      <c r="A938" s="103"/>
      <c r="B938" s="103"/>
      <c r="C938" s="103"/>
      <c r="D938" s="103"/>
      <c r="E938" s="103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/>
      <c r="Y938" s="103"/>
    </row>
    <row r="939" spans="1:25" ht="14.25" customHeight="1" x14ac:dyDescent="0.25">
      <c r="A939" s="103"/>
      <c r="B939" s="103"/>
      <c r="C939" s="103"/>
      <c r="D939" s="103"/>
      <c r="E939" s="103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/>
      <c r="Y939" s="103"/>
    </row>
    <row r="940" spans="1:25" ht="14.25" customHeight="1" x14ac:dyDescent="0.25">
      <c r="A940" s="103"/>
      <c r="B940" s="103"/>
      <c r="C940" s="103"/>
      <c r="D940" s="103"/>
      <c r="E940" s="103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/>
      <c r="Y940" s="103"/>
    </row>
    <row r="941" spans="1:25" ht="14.25" customHeight="1" x14ac:dyDescent="0.25">
      <c r="A941" s="103"/>
      <c r="B941" s="103"/>
      <c r="C941" s="103"/>
      <c r="D941" s="103"/>
      <c r="E941" s="103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/>
      <c r="Y941" s="103"/>
    </row>
    <row r="942" spans="1:25" ht="14.25" customHeight="1" x14ac:dyDescent="0.25">
      <c r="A942" s="103"/>
      <c r="B942" s="103"/>
      <c r="C942" s="103"/>
      <c r="D942" s="103"/>
      <c r="E942" s="103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/>
      <c r="Y942" s="103"/>
    </row>
    <row r="943" spans="1:25" ht="14.25" customHeight="1" x14ac:dyDescent="0.25">
      <c r="A943" s="103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</row>
    <row r="944" spans="1:25" ht="14.25" customHeight="1" x14ac:dyDescent="0.25">
      <c r="A944" s="103"/>
      <c r="B944" s="103"/>
      <c r="C944" s="103"/>
      <c r="D944" s="103"/>
      <c r="E944" s="103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/>
      <c r="Y944" s="103"/>
    </row>
    <row r="945" spans="1:25" ht="14.25" customHeight="1" x14ac:dyDescent="0.25">
      <c r="A945" s="103"/>
      <c r="B945" s="103"/>
      <c r="C945" s="103"/>
      <c r="D945" s="103"/>
      <c r="E945" s="103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</row>
    <row r="946" spans="1:25" ht="14.25" customHeight="1" x14ac:dyDescent="0.25">
      <c r="A946" s="103"/>
      <c r="B946" s="103"/>
      <c r="C946" s="103"/>
      <c r="D946" s="103"/>
      <c r="E946" s="103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</row>
    <row r="947" spans="1:25" ht="14.25" customHeight="1" x14ac:dyDescent="0.25">
      <c r="A947" s="103"/>
      <c r="B947" s="103"/>
      <c r="C947" s="103"/>
      <c r="D947" s="103"/>
      <c r="E947" s="103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</row>
    <row r="948" spans="1:25" ht="14.25" customHeight="1" x14ac:dyDescent="0.25">
      <c r="A948" s="103"/>
      <c r="B948" s="103"/>
      <c r="C948" s="103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</row>
    <row r="949" spans="1:25" ht="14.25" customHeight="1" x14ac:dyDescent="0.25">
      <c r="A949" s="103"/>
      <c r="B949" s="103"/>
      <c r="C949" s="103"/>
      <c r="D949" s="103"/>
      <c r="E949" s="103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/>
      <c r="Y949" s="103"/>
    </row>
    <row r="950" spans="1:25" ht="14.25" customHeight="1" x14ac:dyDescent="0.25">
      <c r="A950" s="103"/>
      <c r="B950" s="103"/>
      <c r="C950" s="103"/>
      <c r="D950" s="103"/>
      <c r="E950" s="103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/>
      <c r="Y950" s="103"/>
    </row>
    <row r="951" spans="1:25" ht="14.25" customHeight="1" x14ac:dyDescent="0.25">
      <c r="A951" s="103"/>
      <c r="B951" s="103"/>
      <c r="C951" s="103"/>
      <c r="D951" s="103"/>
      <c r="E951" s="103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/>
      <c r="Y951" s="103"/>
    </row>
    <row r="952" spans="1:25" ht="14.25" customHeight="1" x14ac:dyDescent="0.25">
      <c r="A952" s="103"/>
      <c r="B952" s="103"/>
      <c r="C952" s="103"/>
      <c r="D952" s="103"/>
      <c r="E952" s="103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/>
      <c r="Y952" s="103"/>
    </row>
    <row r="953" spans="1:25" ht="14.25" customHeight="1" x14ac:dyDescent="0.25">
      <c r="A953" s="103"/>
      <c r="B953" s="103"/>
      <c r="C953" s="103"/>
      <c r="D953" s="103"/>
      <c r="E953" s="103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/>
      <c r="Y953" s="103"/>
    </row>
    <row r="954" spans="1:25" ht="14.25" customHeight="1" x14ac:dyDescent="0.25">
      <c r="A954" s="103"/>
      <c r="B954" s="103"/>
      <c r="C954" s="103"/>
      <c r="D954" s="103"/>
      <c r="E954" s="103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/>
      <c r="Y954" s="103"/>
    </row>
    <row r="955" spans="1:25" ht="14.25" customHeight="1" x14ac:dyDescent="0.25">
      <c r="A955" s="103"/>
      <c r="B955" s="103"/>
      <c r="C955" s="103"/>
      <c r="D955" s="103"/>
      <c r="E955" s="103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/>
      <c r="Y955" s="103"/>
    </row>
    <row r="956" spans="1:25" ht="14.25" customHeight="1" x14ac:dyDescent="0.25">
      <c r="A956" s="103"/>
      <c r="B956" s="103"/>
      <c r="C956" s="103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/>
      <c r="Y956" s="103"/>
    </row>
    <row r="957" spans="1:25" ht="14.25" customHeight="1" x14ac:dyDescent="0.25">
      <c r="A957" s="103"/>
      <c r="B957" s="103"/>
      <c r="C957" s="103"/>
      <c r="D957" s="103"/>
      <c r="E957" s="103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/>
      <c r="Y957" s="103"/>
    </row>
    <row r="958" spans="1:25" ht="14.25" customHeight="1" x14ac:dyDescent="0.25">
      <c r="A958" s="103"/>
      <c r="B958" s="103"/>
      <c r="C958" s="103"/>
      <c r="D958" s="103"/>
      <c r="E958" s="103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/>
      <c r="Y958" s="103"/>
    </row>
    <row r="959" spans="1:25" ht="14.25" customHeight="1" x14ac:dyDescent="0.25">
      <c r="A959" s="103"/>
      <c r="B959" s="103"/>
      <c r="C959" s="103"/>
      <c r="D959" s="103"/>
      <c r="E959" s="103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/>
      <c r="Y959" s="103"/>
    </row>
    <row r="960" spans="1:25" ht="14.25" customHeight="1" x14ac:dyDescent="0.25">
      <c r="A960" s="103"/>
      <c r="B960" s="103"/>
      <c r="C960" s="103"/>
      <c r="D960" s="103"/>
      <c r="E960" s="103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/>
      <c r="Y960" s="103"/>
    </row>
    <row r="961" spans="1:25" ht="14.25" customHeight="1" x14ac:dyDescent="0.25">
      <c r="A961" s="103"/>
      <c r="B961" s="103"/>
      <c r="C961" s="103"/>
      <c r="D961" s="103"/>
      <c r="E961" s="103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/>
      <c r="Y961" s="103"/>
    </row>
    <row r="962" spans="1:25" ht="14.25" customHeight="1" x14ac:dyDescent="0.25">
      <c r="A962" s="103"/>
      <c r="B962" s="103"/>
      <c r="C962" s="103"/>
      <c r="D962" s="103"/>
      <c r="E962" s="103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/>
      <c r="Y962" s="103"/>
    </row>
    <row r="963" spans="1:25" ht="14.25" customHeight="1" x14ac:dyDescent="0.25">
      <c r="A963" s="103"/>
      <c r="B963" s="103"/>
      <c r="C963" s="103"/>
      <c r="D963" s="103"/>
      <c r="E963" s="103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/>
      <c r="Y963" s="103"/>
    </row>
    <row r="964" spans="1:25" ht="14.25" customHeight="1" x14ac:dyDescent="0.25">
      <c r="A964" s="103"/>
      <c r="B964" s="103"/>
      <c r="C964" s="103"/>
      <c r="D964" s="103"/>
      <c r="E964" s="103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/>
      <c r="Y964" s="103"/>
    </row>
    <row r="965" spans="1:25" ht="14.25" customHeight="1" x14ac:dyDescent="0.25">
      <c r="A965" s="103"/>
      <c r="B965" s="103"/>
      <c r="C965" s="103"/>
      <c r="D965" s="103"/>
      <c r="E965" s="103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/>
      <c r="Y965" s="103"/>
    </row>
    <row r="966" spans="1:25" ht="14.25" customHeight="1" x14ac:dyDescent="0.25">
      <c r="A966" s="103"/>
      <c r="B966" s="103"/>
      <c r="C966" s="103"/>
      <c r="D966" s="103"/>
      <c r="E966" s="103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/>
      <c r="Y966" s="103"/>
    </row>
    <row r="967" spans="1:25" ht="14.25" customHeight="1" x14ac:dyDescent="0.25">
      <c r="A967" s="103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/>
      <c r="Y967" s="103"/>
    </row>
    <row r="968" spans="1:25" ht="14.25" customHeight="1" x14ac:dyDescent="0.25">
      <c r="A968" s="103"/>
      <c r="B968" s="103"/>
      <c r="C968" s="103"/>
      <c r="D968" s="103"/>
      <c r="E968" s="103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/>
      <c r="Y968" s="103"/>
    </row>
    <row r="969" spans="1:25" ht="14.25" customHeight="1" x14ac:dyDescent="0.25">
      <c r="A969" s="103"/>
      <c r="B969" s="103"/>
      <c r="C969" s="103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/>
      <c r="Y969" s="103"/>
    </row>
    <row r="970" spans="1:25" ht="14.25" customHeight="1" x14ac:dyDescent="0.25">
      <c r="A970" s="103"/>
      <c r="B970" s="103"/>
      <c r="C970" s="103"/>
      <c r="D970" s="103"/>
      <c r="E970" s="103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/>
      <c r="Y970" s="103"/>
    </row>
    <row r="971" spans="1:25" ht="14.25" customHeight="1" x14ac:dyDescent="0.25">
      <c r="A971" s="103"/>
      <c r="B971" s="103"/>
      <c r="C971" s="103"/>
      <c r="D971" s="103"/>
      <c r="E971" s="103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/>
      <c r="Y971" s="103"/>
    </row>
    <row r="972" spans="1:25" ht="14.25" customHeight="1" x14ac:dyDescent="0.25">
      <c r="A972" s="103"/>
      <c r="B972" s="103"/>
      <c r="C972" s="103"/>
      <c r="D972" s="103"/>
      <c r="E972" s="103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/>
      <c r="Y972" s="103"/>
    </row>
    <row r="973" spans="1:25" ht="14.25" customHeight="1" x14ac:dyDescent="0.25">
      <c r="A973" s="103"/>
      <c r="B973" s="103"/>
      <c r="C973" s="103"/>
      <c r="D973" s="103"/>
      <c r="E973" s="103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/>
      <c r="Y973" s="103"/>
    </row>
    <row r="974" spans="1:25" ht="14.25" customHeight="1" x14ac:dyDescent="0.25">
      <c r="A974" s="103"/>
      <c r="B974" s="103"/>
      <c r="C974" s="103"/>
      <c r="D974" s="103"/>
      <c r="E974" s="103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/>
      <c r="Y974" s="103"/>
    </row>
    <row r="975" spans="1:25" ht="14.25" customHeight="1" x14ac:dyDescent="0.25">
      <c r="A975" s="103"/>
      <c r="B975" s="103"/>
      <c r="C975" s="103"/>
      <c r="D975" s="103"/>
      <c r="E975" s="103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/>
      <c r="Y975" s="103"/>
    </row>
    <row r="976" spans="1:25" ht="14.25" customHeight="1" x14ac:dyDescent="0.25">
      <c r="A976" s="103"/>
      <c r="B976" s="103"/>
      <c r="C976" s="103"/>
      <c r="D976" s="103"/>
      <c r="E976" s="103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/>
      <c r="Y976" s="103"/>
    </row>
    <row r="977" spans="1:25" ht="14.25" customHeight="1" x14ac:dyDescent="0.25">
      <c r="A977" s="103"/>
      <c r="B977" s="103"/>
      <c r="C977" s="103"/>
      <c r="D977" s="103"/>
      <c r="E977" s="103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/>
      <c r="Y977" s="103"/>
    </row>
    <row r="978" spans="1:25" ht="14.25" customHeight="1" x14ac:dyDescent="0.25">
      <c r="A978" s="103"/>
      <c r="B978" s="103"/>
      <c r="C978" s="103"/>
      <c r="D978" s="103"/>
      <c r="E978" s="103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/>
      <c r="Y978" s="103"/>
    </row>
    <row r="979" spans="1:25" ht="14.25" customHeight="1" x14ac:dyDescent="0.25">
      <c r="A979" s="103"/>
      <c r="B979" s="103"/>
      <c r="C979" s="103"/>
      <c r="D979" s="103"/>
      <c r="E979" s="103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/>
      <c r="Y979" s="103"/>
    </row>
    <row r="980" spans="1:25" ht="14.25" customHeight="1" x14ac:dyDescent="0.25">
      <c r="A980" s="103"/>
      <c r="B980" s="103"/>
      <c r="C980" s="103"/>
      <c r="D980" s="103"/>
      <c r="E980" s="103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/>
      <c r="Y980" s="103"/>
    </row>
    <row r="981" spans="1:25" ht="14.25" customHeight="1" x14ac:dyDescent="0.25">
      <c r="A981" s="103"/>
      <c r="B981" s="103"/>
      <c r="C981" s="103"/>
      <c r="D981" s="103"/>
      <c r="E981" s="103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/>
      <c r="Y981" s="103"/>
    </row>
  </sheetData>
  <mergeCells count="5">
    <mergeCell ref="A26:G26"/>
    <mergeCell ref="A1:G1"/>
    <mergeCell ref="B3:G3"/>
    <mergeCell ref="B4:G4"/>
    <mergeCell ref="C7:F7"/>
  </mergeCells>
  <dataValidations count="1">
    <dataValidation type="list" allowBlank="1" sqref="A11:A24" xr:uid="{56C8D874-DA43-49A6-94F1-C98E35BC3DCF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BDFB2-FCB3-4760-931A-9DA65456AA66}">
  <dimension ref="A1:F24"/>
  <sheetViews>
    <sheetView topLeftCell="A6" zoomScale="190" zoomScaleNormal="190" workbookViewId="0">
      <selection activeCell="F23" sqref="F23:F24"/>
    </sheetView>
  </sheetViews>
  <sheetFormatPr defaultColWidth="8.875" defaultRowHeight="13.5" x14ac:dyDescent="0.25"/>
  <cols>
    <col min="1" max="1" width="8.875" style="32"/>
    <col min="2" max="2" width="12.5" style="32" bestFit="1" customWidth="1"/>
    <col min="3" max="3" width="8.875" style="32"/>
    <col min="4" max="4" width="10" style="32" customWidth="1"/>
    <col min="5" max="16384" width="8.875" style="32"/>
  </cols>
  <sheetData>
    <row r="1" spans="1:5" x14ac:dyDescent="0.25">
      <c r="A1" s="378" t="s">
        <v>527</v>
      </c>
      <c r="B1" s="379"/>
      <c r="C1" s="379"/>
      <c r="D1" s="380"/>
      <c r="E1" s="344"/>
    </row>
    <row r="2" spans="1:5" ht="27" x14ac:dyDescent="0.25">
      <c r="A2" s="345" t="s">
        <v>132</v>
      </c>
      <c r="B2" s="346" t="s">
        <v>150</v>
      </c>
      <c r="C2" s="346" t="s">
        <v>530</v>
      </c>
      <c r="D2" s="346" t="s">
        <v>528</v>
      </c>
    </row>
    <row r="3" spans="1:5" x14ac:dyDescent="0.25">
      <c r="A3" s="348" t="s">
        <v>531</v>
      </c>
      <c r="B3" s="347"/>
      <c r="C3" s="347"/>
      <c r="D3" s="349">
        <v>67459.88</v>
      </c>
    </row>
    <row r="4" spans="1:5" x14ac:dyDescent="0.25">
      <c r="A4" s="236">
        <v>1</v>
      </c>
      <c r="B4" s="341">
        <v>554439000039504</v>
      </c>
      <c r="C4" s="343" t="s">
        <v>529</v>
      </c>
      <c r="D4" s="294">
        <v>2793</v>
      </c>
    </row>
    <row r="5" spans="1:5" x14ac:dyDescent="0.25">
      <c r="A5" s="236">
        <v>2</v>
      </c>
      <c r="B5" s="341">
        <v>554439000039504</v>
      </c>
      <c r="C5" s="72">
        <v>45302</v>
      </c>
      <c r="D5" s="294">
        <v>6783</v>
      </c>
    </row>
    <row r="6" spans="1:5" x14ac:dyDescent="0.25">
      <c r="A6" s="236">
        <v>3</v>
      </c>
      <c r="B6" s="341">
        <v>554439000039504</v>
      </c>
      <c r="C6" s="342">
        <v>45341</v>
      </c>
      <c r="D6" s="294">
        <v>1330</v>
      </c>
    </row>
    <row r="7" spans="1:5" x14ac:dyDescent="0.25">
      <c r="A7" s="236">
        <v>4</v>
      </c>
      <c r="B7" s="341">
        <v>554439000039504</v>
      </c>
      <c r="C7" s="72">
        <v>45352</v>
      </c>
      <c r="D7" s="294">
        <v>3458</v>
      </c>
    </row>
    <row r="8" spans="1:5" x14ac:dyDescent="0.25">
      <c r="A8" s="236">
        <v>5</v>
      </c>
      <c r="B8" s="341">
        <v>554439000039504</v>
      </c>
      <c r="C8" s="72">
        <v>45352</v>
      </c>
      <c r="D8" s="294">
        <v>2793</v>
      </c>
    </row>
    <row r="9" spans="1:5" x14ac:dyDescent="0.25">
      <c r="A9" s="236">
        <v>6</v>
      </c>
      <c r="B9" s="341">
        <v>554439000039504</v>
      </c>
      <c r="C9" s="72">
        <v>45400</v>
      </c>
      <c r="D9" s="294">
        <v>3458</v>
      </c>
    </row>
    <row r="10" spans="1:5" x14ac:dyDescent="0.25">
      <c r="A10" s="236">
        <v>7</v>
      </c>
      <c r="B10" s="341">
        <v>554439000039504</v>
      </c>
      <c r="C10" s="72">
        <v>45421</v>
      </c>
      <c r="D10" s="294">
        <v>1330</v>
      </c>
    </row>
    <row r="11" spans="1:5" x14ac:dyDescent="0.25">
      <c r="A11" s="236">
        <v>8</v>
      </c>
      <c r="B11" s="341">
        <v>554439000039504</v>
      </c>
      <c r="C11" s="72">
        <v>45468</v>
      </c>
      <c r="D11" s="294">
        <v>653.6</v>
      </c>
    </row>
    <row r="12" spans="1:5" x14ac:dyDescent="0.25">
      <c r="A12" s="236">
        <v>9</v>
      </c>
      <c r="B12" s="341">
        <v>554439000039504</v>
      </c>
      <c r="C12" s="72">
        <v>45490</v>
      </c>
      <c r="D12" s="294">
        <v>744.8</v>
      </c>
    </row>
    <row r="13" spans="1:5" x14ac:dyDescent="0.25">
      <c r="A13" s="236">
        <v>10</v>
      </c>
      <c r="B13" s="341">
        <v>554439000039504</v>
      </c>
      <c r="C13" s="72">
        <v>45524</v>
      </c>
      <c r="D13" s="294">
        <v>387.6</v>
      </c>
    </row>
    <row r="14" spans="1:5" x14ac:dyDescent="0.25">
      <c r="A14" s="236">
        <v>11</v>
      </c>
      <c r="B14" s="341">
        <v>554439000039504</v>
      </c>
      <c r="C14" s="72">
        <v>45545</v>
      </c>
      <c r="D14" s="294">
        <v>957.6</v>
      </c>
    </row>
    <row r="15" spans="1:5" x14ac:dyDescent="0.25">
      <c r="A15" s="236">
        <v>12</v>
      </c>
      <c r="B15" s="341">
        <v>554439000039504</v>
      </c>
      <c r="C15" s="72">
        <v>45580</v>
      </c>
      <c r="D15" s="294">
        <v>2121.66</v>
      </c>
    </row>
    <row r="16" spans="1:5" x14ac:dyDescent="0.25">
      <c r="A16" s="236">
        <v>13</v>
      </c>
      <c r="B16" s="341">
        <v>554439000039504</v>
      </c>
      <c r="C16" s="72">
        <v>45604</v>
      </c>
      <c r="D16" s="294">
        <v>313.5</v>
      </c>
    </row>
    <row r="17" spans="1:6" x14ac:dyDescent="0.25">
      <c r="A17" s="236">
        <v>14</v>
      </c>
      <c r="B17" s="341">
        <v>554439000039504</v>
      </c>
      <c r="C17" s="72">
        <v>45636</v>
      </c>
      <c r="D17" s="294">
        <v>416.1</v>
      </c>
    </row>
    <row r="18" spans="1:6" x14ac:dyDescent="0.25">
      <c r="A18" s="236">
        <v>15</v>
      </c>
      <c r="B18" s="341">
        <v>554439000039504</v>
      </c>
      <c r="C18" s="72">
        <v>45672</v>
      </c>
      <c r="D18" s="294">
        <v>587.1</v>
      </c>
    </row>
    <row r="19" spans="1:6" x14ac:dyDescent="0.25">
      <c r="A19" s="236">
        <v>16</v>
      </c>
      <c r="B19" s="341">
        <v>554439000039504</v>
      </c>
      <c r="C19" s="72">
        <v>45701</v>
      </c>
      <c r="D19" s="294">
        <v>330.6</v>
      </c>
    </row>
    <row r="20" spans="1:6" x14ac:dyDescent="0.25">
      <c r="A20" s="236">
        <v>17</v>
      </c>
      <c r="B20" s="341">
        <v>554439000039504</v>
      </c>
      <c r="C20" s="72">
        <v>45715</v>
      </c>
      <c r="D20" s="294">
        <v>1233.5899999999999</v>
      </c>
    </row>
    <row r="21" spans="1:6" x14ac:dyDescent="0.25">
      <c r="A21" s="151" t="s">
        <v>532</v>
      </c>
      <c r="B21" s="71"/>
      <c r="C21" s="71"/>
      <c r="D21" s="295">
        <f>SUM(D4:D20)</f>
        <v>29691.149999999991</v>
      </c>
    </row>
    <row r="22" spans="1:6" x14ac:dyDescent="0.25">
      <c r="A22" s="151" t="s">
        <v>533</v>
      </c>
      <c r="B22" s="71"/>
      <c r="C22" s="71"/>
      <c r="D22" s="295">
        <f>D3+D21</f>
        <v>97151.03</v>
      </c>
    </row>
    <row r="24" spans="1:6" x14ac:dyDescent="0.25">
      <c r="F24" s="127"/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D1F71-F0CF-4D0F-B664-E89B155AEAA9}">
  <dimension ref="A1"/>
  <sheetViews>
    <sheetView workbookViewId="0"/>
  </sheetViews>
  <sheetFormatPr defaultColWidth="8.875" defaultRowHeight="14.25" x14ac:dyDescent="0.2"/>
  <sheetData/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518FE-7506-484C-ABC0-4558509DD03B}">
  <dimension ref="A1"/>
  <sheetViews>
    <sheetView topLeftCell="B1" workbookViewId="0"/>
  </sheetViews>
  <sheetFormatPr defaultColWidth="8.875" defaultRowHeight="14.25" x14ac:dyDescent="0.2"/>
  <sheetData/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SINTETICO</vt:lpstr>
      <vt:lpstr>CONCILIAÇÃO</vt:lpstr>
      <vt:lpstr>RELAÇÃO DE PAGAMENTOS</vt:lpstr>
      <vt:lpstr>RESSARCIMENTO À UFC</vt:lpstr>
      <vt:lpstr>-CDB</vt:lpstr>
      <vt:lpstr> RENde FACIL</vt:lpstr>
      <vt:lpstr>RESSARCIMENTO FACEP</vt:lpstr>
      <vt:lpstr>Planilha4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</dc:creator>
  <cp:lastModifiedBy>gloria@arrais.com</cp:lastModifiedBy>
  <cp:lastPrinted>2025-11-09T19:53:39Z</cp:lastPrinted>
  <dcterms:created xsi:type="dcterms:W3CDTF">2021-01-07T18:55:31Z</dcterms:created>
  <dcterms:modified xsi:type="dcterms:W3CDTF">2026-02-24T18:24:14Z</dcterms:modified>
</cp:coreProperties>
</file>