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37734cf72bfdd0cb/Documentos/SITE FACEP/PRESTAÇÕES DE CONTA/CONCLUÍDAS E REVISADAS/"/>
    </mc:Choice>
  </mc:AlternateContent>
  <xr:revisionPtr revIDLastSave="2884" documentId="13_ncr:1_{80F213B9-D505-2D47-85BC-795DB9A93CEB}" xr6:coauthVersionLast="47" xr6:coauthVersionMax="47" xr10:uidLastSave="{239082E8-7CFF-4214-907B-206FCBB68BB8}"/>
  <bookViews>
    <workbookView xWindow="-120" yWindow="-120" windowWidth="29040" windowHeight="15720" tabRatio="601" firstSheet="4" activeTab="7" xr2:uid="{00000000-000D-0000-FFFF-FFFF00000000}"/>
  </bookViews>
  <sheets>
    <sheet name="SINTETICO" sheetId="1" r:id="rId1"/>
    <sheet name="CONCILIAÇÃO" sheetId="14" r:id="rId2"/>
    <sheet name="RELAÇÃO DE PAGAMENTOS" sheetId="19" r:id="rId3"/>
    <sheet name="RELAÇÃO DE BENS" sheetId="4" r:id="rId4"/>
    <sheet name="DEM DE RENDIMENTOS-CDB" sheetId="5" r:id="rId5"/>
    <sheet name="DEM DE RENDIMENTOS-RENDE FÁC" sheetId="11" r:id="rId6"/>
    <sheet name="RESSARCIMENTO À UFC" sheetId="10" r:id="rId7"/>
    <sheet name="RESSARCIMENTO FACEP" sheetId="16" r:id="rId8"/>
    <sheet name="Sheet2" sheetId="17" r:id="rId9"/>
    <sheet name="Sheet3" sheetId="18" r:id="rId10"/>
    <sheet name="Planilha1" sheetId="8" r:id="rId11"/>
  </sheets>
  <definedNames>
    <definedName name="_xlnm._FilterDatabase" localSheetId="1" hidden="1">CONCILIAÇÃO!$A$2:$N$378</definedName>
    <definedName name="_xlnm._FilterDatabase" localSheetId="2" hidden="1">'RELAÇÃO DE PAGAMENTOS'!$A$2:$M$206</definedName>
    <definedName name="VALIDA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" roundtripDataChecksum="XEgWC9PfCT3KuteT8oYjD29Wux0YCEu1FY59hMOpXFo="/>
    </ext>
  </extLst>
</workbook>
</file>

<file path=xl/calcChain.xml><?xml version="1.0" encoding="utf-8"?>
<calcChain xmlns="http://schemas.openxmlformats.org/spreadsheetml/2006/main">
  <c r="G7" i="1" l="1"/>
  <c r="D129" i="1"/>
  <c r="M207" i="19"/>
  <c r="C13" i="16"/>
  <c r="C14" i="16" s="1"/>
  <c r="G111" i="1"/>
  <c r="D112" i="1"/>
  <c r="D66" i="1"/>
  <c r="G33" i="1"/>
  <c r="D8" i="1"/>
  <c r="G6" i="1"/>
  <c r="C66" i="1"/>
  <c r="C10" i="11"/>
  <c r="D5" i="11"/>
  <c r="D6" i="11" s="1"/>
  <c r="D7" i="11" s="1"/>
  <c r="D8" i="11" s="1"/>
  <c r="B20" i="5"/>
  <c r="G112" i="1" l="1"/>
  <c r="D127" i="1"/>
  <c r="G8" i="1"/>
  <c r="G130" i="1" s="1"/>
  <c r="D130" i="1"/>
  <c r="E12" i="5"/>
  <c r="E10" i="5"/>
  <c r="B10" i="11"/>
  <c r="D6" i="5"/>
  <c r="D7" i="5" s="1"/>
  <c r="E18" i="5"/>
  <c r="G18" i="5" s="1"/>
  <c r="E17" i="5"/>
  <c r="G17" i="5" s="1"/>
  <c r="E16" i="5"/>
  <c r="G16" i="5" s="1"/>
  <c r="E15" i="5"/>
  <c r="G15" i="5" s="1"/>
  <c r="E14" i="5"/>
  <c r="G14" i="5" s="1"/>
  <c r="E13" i="5"/>
  <c r="G13" i="5" s="1"/>
  <c r="F12" i="5"/>
  <c r="C12" i="5"/>
  <c r="F11" i="5"/>
  <c r="E11" i="5"/>
  <c r="C11" i="5"/>
  <c r="F10" i="5"/>
  <c r="F9" i="5"/>
  <c r="E9" i="5"/>
  <c r="F8" i="5"/>
  <c r="E8" i="5"/>
  <c r="C10" i="5"/>
  <c r="G10" i="5" l="1"/>
  <c r="G8" i="5"/>
  <c r="G12" i="5"/>
  <c r="G9" i="5"/>
  <c r="C9" i="5"/>
  <c r="F20" i="5"/>
  <c r="D19" i="10"/>
  <c r="G20" i="5" l="1"/>
  <c r="E20" i="5"/>
  <c r="C8" i="5" l="1"/>
  <c r="C20" i="5" s="1"/>
  <c r="G42" i="1"/>
  <c r="G41" i="1"/>
  <c r="G40" i="1"/>
  <c r="G39" i="1"/>
  <c r="G38" i="1"/>
  <c r="G37" i="1"/>
  <c r="C43" i="1"/>
  <c r="D8" i="5" l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08" i="1" l="1"/>
  <c r="D126" i="1" s="1"/>
  <c r="D86" i="1"/>
  <c r="D121" i="1" s="1"/>
  <c r="G121" i="1" s="1"/>
  <c r="G64" i="1"/>
  <c r="G63" i="1"/>
  <c r="G62" i="1"/>
  <c r="G55" i="1"/>
  <c r="G127" i="1"/>
  <c r="G124" i="1"/>
  <c r="G123" i="1"/>
  <c r="G45" i="1"/>
  <c r="G47" i="1" s="1"/>
  <c r="F116" i="1"/>
  <c r="D116" i="1"/>
  <c r="F115" i="1"/>
  <c r="D115" i="1"/>
  <c r="F114" i="1"/>
  <c r="B116" i="1"/>
  <c r="B115" i="1"/>
  <c r="D105" i="1"/>
  <c r="D125" i="1" s="1"/>
  <c r="F8" i="4"/>
  <c r="G52" i="1"/>
  <c r="G51" i="1"/>
  <c r="G50" i="1"/>
  <c r="G49" i="1"/>
  <c r="F47" i="1"/>
  <c r="E47" i="1"/>
  <c r="D47" i="1"/>
  <c r="G36" i="1"/>
  <c r="G35" i="1"/>
  <c r="G34" i="1"/>
  <c r="G32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5" i="1"/>
  <c r="G95" i="1"/>
  <c r="G96" i="1" s="1"/>
  <c r="D95" i="1"/>
  <c r="D96" i="1" s="1"/>
  <c r="G88" i="1"/>
  <c r="G89" i="1"/>
  <c r="D90" i="1"/>
  <c r="C90" i="1"/>
  <c r="B90" i="1"/>
  <c r="C86" i="1"/>
  <c r="G104" i="1"/>
  <c r="G103" i="1"/>
  <c r="G101" i="1"/>
  <c r="G100" i="1"/>
  <c r="D43" i="1"/>
  <c r="N112" i="14"/>
  <c r="N113" i="14" s="1"/>
  <c r="N114" i="14" s="1"/>
  <c r="N115" i="14" s="1"/>
  <c r="N116" i="14" s="1"/>
  <c r="N117" i="14" s="1"/>
  <c r="N118" i="14" s="1"/>
  <c r="N119" i="14" s="1"/>
  <c r="N120" i="14" s="1"/>
  <c r="N121" i="14" s="1"/>
  <c r="N122" i="14" s="1"/>
  <c r="N123" i="14" s="1"/>
  <c r="N124" i="14" s="1"/>
  <c r="N125" i="14" s="1"/>
  <c r="N126" i="14" s="1"/>
  <c r="N127" i="14" s="1"/>
  <c r="N128" i="14" s="1"/>
  <c r="N129" i="14" s="1"/>
  <c r="N130" i="14" s="1"/>
  <c r="N131" i="14" s="1"/>
  <c r="N132" i="14" s="1"/>
  <c r="N133" i="14" s="1"/>
  <c r="N134" i="14" s="1"/>
  <c r="N135" i="14" s="1"/>
  <c r="N136" i="14" s="1"/>
  <c r="N137" i="14" s="1"/>
  <c r="N138" i="14" s="1"/>
  <c r="N139" i="14" s="1"/>
  <c r="N140" i="14" s="1"/>
  <c r="N141" i="14" s="1"/>
  <c r="N142" i="14" s="1"/>
  <c r="N143" i="14" s="1"/>
  <c r="N144" i="14" s="1"/>
  <c r="N145" i="14" s="1"/>
  <c r="N146" i="14" s="1"/>
  <c r="N147" i="14" s="1"/>
  <c r="N148" i="14" s="1"/>
  <c r="N149" i="14" s="1"/>
  <c r="N150" i="14" s="1"/>
  <c r="N151" i="14" s="1"/>
  <c r="N152" i="14" s="1"/>
  <c r="N153" i="14" s="1"/>
  <c r="N154" i="14" s="1"/>
  <c r="N155" i="14" s="1"/>
  <c r="N156" i="14" s="1"/>
  <c r="N157" i="14" s="1"/>
  <c r="N158" i="14" s="1"/>
  <c r="N159" i="14" s="1"/>
  <c r="N160" i="14" s="1"/>
  <c r="N161" i="14" s="1"/>
  <c r="N162" i="14" s="1"/>
  <c r="N163" i="14" s="1"/>
  <c r="N164" i="14" s="1"/>
  <c r="N165" i="14" s="1"/>
  <c r="N166" i="14" s="1"/>
  <c r="N167" i="14" s="1"/>
  <c r="D117" i="1" l="1"/>
  <c r="G43" i="1"/>
  <c r="D122" i="1"/>
  <c r="G90" i="1"/>
  <c r="G86" i="1"/>
  <c r="N168" i="14"/>
  <c r="N169" i="14" s="1"/>
  <c r="N170" i="14" s="1"/>
  <c r="N171" i="14" s="1"/>
  <c r="N172" i="14" s="1"/>
  <c r="G107" i="1"/>
  <c r="G108" i="1" s="1"/>
  <c r="G105" i="1"/>
  <c r="F105" i="1"/>
  <c r="E105" i="1"/>
  <c r="E108" i="1" s="1"/>
  <c r="E112" i="1" s="1"/>
  <c r="F84" i="1"/>
  <c r="F87" i="1" s="1"/>
  <c r="F95" i="1" s="1"/>
  <c r="F96" i="1" s="1"/>
  <c r="E84" i="1"/>
  <c r="E87" i="1" s="1"/>
  <c r="E95" i="1" s="1"/>
  <c r="E96" i="1" s="1"/>
  <c r="F43" i="1"/>
  <c r="E43" i="1"/>
  <c r="E10" i="11"/>
  <c r="G56" i="1"/>
  <c r="G58" i="1"/>
  <c r="G59" i="1"/>
  <c r="G60" i="1"/>
  <c r="G61" i="1"/>
  <c r="G66" i="1"/>
  <c r="G67" i="1" l="1"/>
  <c r="F108" i="1"/>
  <c r="F112" i="1" s="1"/>
  <c r="N173" i="14"/>
  <c r="N174" i="14" s="1"/>
  <c r="N175" i="14" s="1"/>
  <c r="N176" i="14" s="1"/>
  <c r="N177" i="14" s="1"/>
  <c r="N178" i="14" s="1"/>
  <c r="N179" i="14" s="1"/>
  <c r="N180" i="14" s="1"/>
  <c r="N181" i="14" s="1"/>
  <c r="N182" i="14" s="1"/>
  <c r="N183" i="14" s="1"/>
  <c r="N184" i="14" s="1"/>
  <c r="N185" i="14" s="1"/>
  <c r="N186" i="14" s="1"/>
  <c r="N187" i="14" s="1"/>
  <c r="N188" i="14" s="1"/>
  <c r="N189" i="14" s="1"/>
  <c r="N190" i="14" s="1"/>
  <c r="N191" i="14" s="1"/>
  <c r="N192" i="14" s="1"/>
  <c r="N193" i="14" s="1"/>
  <c r="N194" i="14" s="1"/>
  <c r="N195" i="14" s="1"/>
  <c r="N196" i="14" s="1"/>
  <c r="N197" i="14" s="1"/>
  <c r="N198" i="14" s="1"/>
  <c r="N199" i="14" s="1"/>
  <c r="N200" i="14" s="1"/>
  <c r="N201" i="14" s="1"/>
  <c r="N202" i="14" s="1"/>
  <c r="N203" i="14" s="1"/>
  <c r="N204" i="14" s="1"/>
  <c r="N205" i="14" s="1"/>
  <c r="N206" i="14" s="1"/>
  <c r="N207" i="14" s="1"/>
  <c r="N208" i="14" s="1"/>
  <c r="N209" i="14" s="1"/>
  <c r="N210" i="14" s="1"/>
  <c r="N211" i="14" s="1"/>
  <c r="N212" i="14" s="1"/>
  <c r="D67" i="1"/>
  <c r="D120" i="1" s="1"/>
  <c r="N213" i="14" l="1"/>
  <c r="N214" i="14" s="1"/>
  <c r="N215" i="14" s="1"/>
  <c r="N216" i="14" s="1"/>
  <c r="N217" i="14" s="1"/>
  <c r="N218" i="14" s="1"/>
  <c r="N219" i="14" s="1"/>
  <c r="N220" i="14" s="1"/>
  <c r="N221" i="14" s="1"/>
  <c r="N222" i="14" s="1"/>
  <c r="N223" i="14" s="1"/>
  <c r="N224" i="14" s="1"/>
  <c r="N225" i="14" s="1"/>
  <c r="N226" i="14" s="1"/>
  <c r="N227" i="14" s="1"/>
  <c r="N228" i="14" s="1"/>
  <c r="N229" i="14" s="1"/>
  <c r="N230" i="14" s="1"/>
  <c r="N231" i="14" s="1"/>
  <c r="N232" i="14" s="1"/>
  <c r="N233" i="14" s="1"/>
  <c r="N234" i="14" s="1"/>
  <c r="N235" i="14" s="1"/>
  <c r="N236" i="14" s="1"/>
  <c r="N237" i="14" s="1"/>
  <c r="N238" i="14" s="1"/>
  <c r="N239" i="14" s="1"/>
  <c r="N240" i="14" s="1"/>
  <c r="N241" i="14" s="1"/>
  <c r="N242" i="14" s="1"/>
  <c r="N243" i="14" s="1"/>
  <c r="N244" i="14" s="1"/>
  <c r="N245" i="14" s="1"/>
  <c r="N246" i="14" s="1"/>
  <c r="N247" i="14" s="1"/>
  <c r="N248" i="14" s="1"/>
  <c r="N249" i="14" s="1"/>
  <c r="N250" i="14" s="1"/>
  <c r="N251" i="14" s="1"/>
  <c r="N252" i="14" s="1"/>
  <c r="N253" i="14" s="1"/>
  <c r="N254" i="14" s="1"/>
  <c r="N255" i="14" s="1"/>
  <c r="N256" i="14" s="1"/>
  <c r="N257" i="14" s="1"/>
  <c r="N258" i="14" s="1"/>
  <c r="N259" i="14" s="1"/>
  <c r="N260" i="14" s="1"/>
  <c r="N261" i="14" s="1"/>
  <c r="N262" i="14" s="1"/>
  <c r="N263" i="14" s="1"/>
  <c r="N264" i="14" s="1"/>
  <c r="N265" i="14" s="1"/>
  <c r="N266" i="14" s="1"/>
  <c r="N267" i="14" s="1"/>
  <c r="N268" i="14" s="1"/>
  <c r="N269" i="14" s="1"/>
  <c r="N270" i="14" s="1"/>
  <c r="N271" i="14" s="1"/>
  <c r="N272" i="14" s="1"/>
  <c r="N273" i="14" s="1"/>
  <c r="N274" i="14" s="1"/>
  <c r="G30" i="1"/>
  <c r="E30" i="1"/>
  <c r="D30" i="1"/>
  <c r="D114" i="1" s="1"/>
  <c r="D128" i="1" s="1"/>
  <c r="G21" i="1"/>
  <c r="F21" i="1"/>
  <c r="E21" i="1"/>
  <c r="D21" i="1"/>
  <c r="G16" i="1"/>
  <c r="F16" i="1"/>
  <c r="E16" i="1"/>
  <c r="D16" i="1"/>
  <c r="F9" i="1"/>
  <c r="E9" i="1"/>
  <c r="D9" i="1"/>
  <c r="N4" i="14"/>
  <c r="N5" i="14" s="1"/>
  <c r="N6" i="14" s="1"/>
  <c r="N7" i="14" s="1"/>
  <c r="N8" i="14" s="1"/>
  <c r="N9" i="14" s="1"/>
  <c r="N10" i="14" s="1"/>
  <c r="N11" i="14" s="1"/>
  <c r="N12" i="14" s="1"/>
  <c r="N13" i="14" s="1"/>
  <c r="N14" i="14" s="1"/>
  <c r="N15" i="14" s="1"/>
  <c r="N16" i="14" s="1"/>
  <c r="N17" i="14" s="1"/>
  <c r="N18" i="14" s="1"/>
  <c r="N19" i="14" s="1"/>
  <c r="N21" i="14" s="1"/>
  <c r="N22" i="14" s="1"/>
  <c r="N23" i="14" s="1"/>
  <c r="N24" i="14" s="1"/>
  <c r="N25" i="14" s="1"/>
  <c r="N26" i="14" s="1"/>
  <c r="N27" i="14" s="1"/>
  <c r="N28" i="14" s="1"/>
  <c r="N29" i="14" s="1"/>
  <c r="N30" i="14" s="1"/>
  <c r="N31" i="14" s="1"/>
  <c r="N32" i="14" s="1"/>
  <c r="N33" i="14" s="1"/>
  <c r="N34" i="14" s="1"/>
  <c r="N35" i="14" s="1"/>
  <c r="N36" i="14" s="1"/>
  <c r="N37" i="14" s="1"/>
  <c r="N38" i="14" s="1"/>
  <c r="N39" i="14" s="1"/>
  <c r="N40" i="14" s="1"/>
  <c r="N41" i="14" s="1"/>
  <c r="N42" i="14" s="1"/>
  <c r="N43" i="14" s="1"/>
  <c r="N44" i="14" s="1"/>
  <c r="N45" i="14" s="1"/>
  <c r="N46" i="14" s="1"/>
  <c r="N47" i="14" s="1"/>
  <c r="N48" i="14" s="1"/>
  <c r="N49" i="14" s="1"/>
  <c r="N50" i="14" s="1"/>
  <c r="N51" i="14" s="1"/>
  <c r="N52" i="14" s="1"/>
  <c r="N53" i="14" s="1"/>
  <c r="N54" i="14" s="1"/>
  <c r="N55" i="14" s="1"/>
  <c r="N56" i="14" s="1"/>
  <c r="N57" i="14" s="1"/>
  <c r="N58" i="14" s="1"/>
  <c r="N59" i="14" s="1"/>
  <c r="N60" i="14" s="1"/>
  <c r="N61" i="14" s="1"/>
  <c r="N62" i="14" s="1"/>
  <c r="N63" i="14" s="1"/>
  <c r="N64" i="14" s="1"/>
  <c r="N65" i="14" s="1"/>
  <c r="N66" i="14" s="1"/>
  <c r="N67" i="14" s="1"/>
  <c r="N68" i="14" s="1"/>
  <c r="N69" i="14" s="1"/>
  <c r="N70" i="14" s="1"/>
  <c r="N71" i="14" s="1"/>
  <c r="N72" i="14" s="1"/>
  <c r="N73" i="14" s="1"/>
  <c r="N74" i="14" s="1"/>
  <c r="N75" i="14" s="1"/>
  <c r="N76" i="14" s="1"/>
  <c r="N77" i="14" s="1"/>
  <c r="N78" i="14" s="1"/>
  <c r="N79" i="14" s="1"/>
  <c r="N80" i="14" s="1"/>
  <c r="N81" i="14" s="1"/>
  <c r="N82" i="14" s="1"/>
  <c r="N83" i="14" s="1"/>
  <c r="N84" i="14" s="1"/>
  <c r="N85" i="14" s="1"/>
  <c r="N86" i="14" s="1"/>
  <c r="N87" i="14" s="1"/>
  <c r="N88" i="14" s="1"/>
  <c r="N89" i="14" s="1"/>
  <c r="N90" i="14" s="1"/>
  <c r="N91" i="14" s="1"/>
  <c r="N92" i="14" s="1"/>
  <c r="N93" i="14" s="1"/>
  <c r="N94" i="14" s="1"/>
  <c r="N95" i="14" s="1"/>
  <c r="N96" i="14" s="1"/>
  <c r="N97" i="14" s="1"/>
  <c r="N98" i="14" s="1"/>
  <c r="N99" i="14" s="1"/>
  <c r="N100" i="14" s="1"/>
  <c r="N101" i="14" s="1"/>
  <c r="N102" i="14" s="1"/>
  <c r="N103" i="14" s="1"/>
  <c r="N104" i="14" s="1"/>
  <c r="N105" i="14" s="1"/>
  <c r="N106" i="14" s="1"/>
  <c r="N107" i="14" s="1"/>
  <c r="N109" i="14" s="1"/>
  <c r="N110" i="14" s="1"/>
  <c r="N275" i="14" l="1"/>
  <c r="N276" i="14" s="1"/>
  <c r="N277" i="14" s="1"/>
  <c r="N278" i="14" s="1"/>
  <c r="N279" i="14" s="1"/>
  <c r="N280" i="14" s="1"/>
  <c r="N281" i="14" s="1"/>
  <c r="N282" i="14" s="1"/>
  <c r="N283" i="14" s="1"/>
  <c r="N284" i="14" s="1"/>
  <c r="N285" i="14" s="1"/>
  <c r="N286" i="14" s="1"/>
  <c r="N287" i="14" s="1"/>
  <c r="N288" i="14" s="1"/>
  <c r="N289" i="14" s="1"/>
  <c r="N290" i="14" s="1"/>
  <c r="N291" i="14" s="1"/>
  <c r="N292" i="14" s="1"/>
  <c r="N293" i="14" s="1"/>
  <c r="N294" i="14" s="1"/>
  <c r="N295" i="14" s="1"/>
  <c r="N296" i="14" s="1"/>
  <c r="N297" i="14" s="1"/>
  <c r="N298" i="14" s="1"/>
  <c r="N299" i="14" s="1"/>
  <c r="N300" i="14" s="1"/>
  <c r="N301" i="14" s="1"/>
  <c r="N302" i="14" s="1"/>
  <c r="N303" i="14" s="1"/>
  <c r="N304" i="14" s="1"/>
  <c r="N305" i="14" s="1"/>
  <c r="N306" i="14" s="1"/>
  <c r="N307" i="14" s="1"/>
  <c r="N308" i="14" s="1"/>
  <c r="N309" i="14" s="1"/>
  <c r="N310" i="14" s="1"/>
  <c r="N311" i="14" s="1"/>
  <c r="N312" i="14" s="1"/>
  <c r="N313" i="14" s="1"/>
  <c r="N314" i="14" s="1"/>
  <c r="N315" i="14" s="1"/>
  <c r="N316" i="14" s="1"/>
  <c r="N317" i="14" s="1"/>
  <c r="N318" i="14" s="1"/>
  <c r="N319" i="14" s="1"/>
  <c r="N320" i="14" s="1"/>
  <c r="N321" i="14" s="1"/>
  <c r="N322" i="14" s="1"/>
  <c r="N323" i="14" s="1"/>
  <c r="N324" i="14" s="1"/>
  <c r="N325" i="14" s="1"/>
  <c r="N326" i="14" s="1"/>
  <c r="N327" i="14" s="1"/>
  <c r="N328" i="14" s="1"/>
  <c r="N329" i="14" s="1"/>
  <c r="N330" i="14" s="1"/>
  <c r="N331" i="14" s="1"/>
  <c r="N332" i="14" s="1"/>
  <c r="N333" i="14" s="1"/>
  <c r="N334" i="14" s="1"/>
  <c r="N335" i="14" s="1"/>
  <c r="N336" i="14" s="1"/>
  <c r="N337" i="14" s="1"/>
  <c r="N338" i="14" s="1"/>
  <c r="N339" i="14" s="1"/>
  <c r="N340" i="14" s="1"/>
  <c r="N341" i="14" s="1"/>
  <c r="N342" i="14" s="1"/>
  <c r="N343" i="14" s="1"/>
  <c r="N344" i="14" s="1"/>
  <c r="N345" i="14" s="1"/>
  <c r="N346" i="14" s="1"/>
  <c r="N347" i="14" s="1"/>
  <c r="N348" i="14" s="1"/>
  <c r="N349" i="14" s="1"/>
  <c r="N350" i="14" s="1"/>
  <c r="N351" i="14" s="1"/>
  <c r="N352" i="14" s="1"/>
  <c r="N353" i="14" s="1"/>
  <c r="N354" i="14" s="1"/>
  <c r="N355" i="14" s="1"/>
  <c r="N356" i="14" s="1"/>
  <c r="N357" i="14" s="1"/>
  <c r="N358" i="14" s="1"/>
  <c r="N359" i="14" s="1"/>
  <c r="N360" i="14" s="1"/>
  <c r="N361" i="14" s="1"/>
  <c r="N362" i="14" s="1"/>
  <c r="N363" i="14" s="1"/>
  <c r="N364" i="14" s="1"/>
  <c r="N365" i="14" s="1"/>
  <c r="N366" i="14" s="1"/>
  <c r="N367" i="14" s="1"/>
  <c r="C130" i="1"/>
  <c r="B130" i="1"/>
  <c r="C129" i="1"/>
  <c r="G129" i="1" s="1"/>
  <c r="B129" i="1"/>
  <c r="C112" i="1"/>
  <c r="B112" i="1"/>
  <c r="C108" i="1"/>
  <c r="C126" i="1" s="1"/>
  <c r="G126" i="1" s="1"/>
  <c r="B108" i="1"/>
  <c r="B126" i="1" s="1"/>
  <c r="C105" i="1"/>
  <c r="C125" i="1" s="1"/>
  <c r="G125" i="1" s="1"/>
  <c r="B105" i="1"/>
  <c r="B125" i="1" s="1"/>
  <c r="C95" i="1"/>
  <c r="C96" i="1" s="1"/>
  <c r="B95" i="1"/>
  <c r="B123" i="1"/>
  <c r="G122" i="1"/>
  <c r="B86" i="1"/>
  <c r="B121" i="1" s="1"/>
  <c r="C67" i="1"/>
  <c r="B67" i="1"/>
  <c r="B120" i="1" s="1"/>
  <c r="C53" i="1"/>
  <c r="C119" i="1" s="1"/>
  <c r="G119" i="1" s="1"/>
  <c r="B53" i="1"/>
  <c r="B119" i="1" s="1"/>
  <c r="C47" i="1"/>
  <c r="C118" i="1" s="1"/>
  <c r="G118" i="1" s="1"/>
  <c r="B47" i="1"/>
  <c r="B118" i="1" s="1"/>
  <c r="B43" i="1"/>
  <c r="B117" i="1" s="1"/>
  <c r="C30" i="1"/>
  <c r="B30" i="1"/>
  <c r="B114" i="1" s="1"/>
  <c r="C21" i="1"/>
  <c r="B21" i="1"/>
  <c r="C16" i="1"/>
  <c r="B16" i="1"/>
  <c r="C9" i="1"/>
  <c r="G9" i="1" s="1"/>
  <c r="B9" i="1"/>
  <c r="C117" i="1" l="1"/>
  <c r="G117" i="1" s="1"/>
  <c r="B124" i="1"/>
  <c r="B128" i="1" s="1"/>
  <c r="B131" i="1" s="1"/>
  <c r="B96" i="1"/>
  <c r="N368" i="14"/>
  <c r="N369" i="14" s="1"/>
  <c r="N370" i="14" s="1"/>
  <c r="N371" i="14" s="1"/>
  <c r="N372" i="14" s="1"/>
  <c r="N373" i="14" s="1"/>
  <c r="N374" i="14" s="1"/>
  <c r="N375" i="14" s="1"/>
  <c r="N376" i="14" s="1"/>
  <c r="N377" i="14" s="1"/>
  <c r="C120" i="1"/>
  <c r="C128" i="1" l="1"/>
  <c r="C131" i="1" s="1"/>
  <c r="D131" i="1" s="1"/>
  <c r="G120" i="1"/>
  <c r="G128" i="1" s="1"/>
  <c r="G131" i="1" s="1"/>
</calcChain>
</file>

<file path=xl/sharedStrings.xml><?xml version="1.0" encoding="utf-8"?>
<sst xmlns="http://schemas.openxmlformats.org/spreadsheetml/2006/main" count="3756" uniqueCount="470">
  <si>
    <t>RELATÓRIO SINTÉTICO DE RECEITAS E DESPESAS</t>
  </si>
  <si>
    <t>CONTA CORRENTE: 31.541-9</t>
  </si>
  <si>
    <t>CONTRATO Nº 36/2022</t>
  </si>
  <si>
    <t>Planilha de Receitas e Despesas</t>
  </si>
  <si>
    <t>Valores em Reais (R$)</t>
  </si>
  <si>
    <t>RECEITAS</t>
  </si>
  <si>
    <t>PREVISTO</t>
  </si>
  <si>
    <t xml:space="preserve">1 – RECEITA PRINCIPAL DO PROJETO </t>
  </si>
  <si>
    <t>2 – OUTRAS RECEITAS DO PROJETO</t>
  </si>
  <si>
    <t>3 –  RENDIMENTOS DO PERÍODO</t>
  </si>
  <si>
    <t>TOTAL DA RECEITA</t>
  </si>
  <si>
    <t>DESPESAS DE ATIVIDADES PROGRAMADAS</t>
  </si>
  <si>
    <t>4 DIÁRIAS (339014)</t>
  </si>
  <si>
    <t>4.1 DIÁRIAS NACIONAIS (33901414)</t>
  </si>
  <si>
    <t>3.1.2 – Assistentes Administrativos</t>
  </si>
  <si>
    <t>3.1.3 – Estagiários</t>
  </si>
  <si>
    <t>4.2 DIÁRIAS INTERNACIONAIS (33901416)</t>
  </si>
  <si>
    <t>4. SUBTOTAL</t>
  </si>
  <si>
    <t>5 AUX. FINANCEIRO ESTUDANTE (339018)</t>
  </si>
  <si>
    <t>5.1 AUXILIOS PARA DESENV. DE ESTUDOS E PESQUISAS (33901804)</t>
  </si>
  <si>
    <t>5.2 AUXILIOS FINAN. P/BOLSA AGENTE JOVEM E PETI (33901805)</t>
  </si>
  <si>
    <t>5.3 AJUDA DE CUSTO AO ESTUDANTE (33901806)</t>
  </si>
  <si>
    <t>5. SUBTOTAL</t>
  </si>
  <si>
    <t>6 AUX. FINANCEIRO A PESQUISADORES (339020)</t>
  </si>
  <si>
    <t>6.1 AUXILIO A PESQUISADORES (33902001)</t>
  </si>
  <si>
    <t>6.2 AUXILIO AS ATIVIDADES AUXILIARES DE PESQUISA (33902002)</t>
  </si>
  <si>
    <t>6.2.1 Bolsa de Doutorado (X meses x VALOR bolsa)</t>
  </si>
  <si>
    <t>6.2.2 Bolsa de Mestrado (X meses x VALOR bolsa)</t>
  </si>
  <si>
    <t>6.2.3 Bolsa de Graduação (X meses x VALOR bolsa)</t>
  </si>
  <si>
    <t>6.2.4 Bolsa de Pesquisador (X meses x VALOR bolsa)</t>
  </si>
  <si>
    <t>6. SUBTOTAL</t>
  </si>
  <si>
    <t>7 MATERIAL DE CONSUMO (339030)</t>
  </si>
  <si>
    <t>7.1 COMBUSTÍVEIS E LUBRIFICANTES DE AUTOMOTIVOS (33903001)</t>
  </si>
  <si>
    <t>7.2 GENEROS DE ALIMENTACAO (33903007)</t>
  </si>
  <si>
    <t>7.3 MATERIAL QUIMICO 33903011</t>
  </si>
  <si>
    <t>7.4 MATERIAL DE EXPEDIENTE (33903016)</t>
  </si>
  <si>
    <t>7.5 MATERIAL DE LIMPEZA E PROD. DE HIGIENIZACAO (33903022)</t>
  </si>
  <si>
    <t>7.6 MATERIAL P/ MANUT.DE BENS IMOVEIS/INSTALACOES (33903024)</t>
  </si>
  <si>
    <t>7.7 MATERIAL P/ MANUTENCAO DE BENS MOVEIS (33903025)</t>
  </si>
  <si>
    <t>7.8 MATERIAL LABORATORIAL (33903035)</t>
  </si>
  <si>
    <t>7. SUBTOTAL</t>
  </si>
  <si>
    <t>8 PASSAGENS (339033)</t>
  </si>
  <si>
    <t>8.1 PASSAGENS NACIONAIS (33903301)</t>
  </si>
  <si>
    <t>8.2 PASSAGENS INTERNACIONAIS (33903302)</t>
  </si>
  <si>
    <t>8. SUBTOTAL</t>
  </si>
  <si>
    <t xml:space="preserve">9 SERVIÇO DE CONSULTORIA (339035) </t>
  </si>
  <si>
    <t>9.1 ASSESSORIA E CONSULTORIA TÉCNICA OU JURÍDICA (33903501)</t>
  </si>
  <si>
    <t>9.2 AUDITORIA EXTERNA  (33903502)</t>
  </si>
  <si>
    <t>9.3 CONSULTORIA EM TECNOLOGIA DA INFORMAÇÃO E COMUNICAÇÃO 33903504</t>
  </si>
  <si>
    <t>9.4 OUTROS SERVIÇOS DE CONSULTORIA (33903599)</t>
  </si>
  <si>
    <t>10 SERVIÇOS PESSOA FÍSICA (339036)</t>
  </si>
  <si>
    <t>10.2 Atividades de Ensino</t>
  </si>
  <si>
    <t>10. SUBTOTAL</t>
  </si>
  <si>
    <t>11 SERVIÇOS PESSOA JURÍDICA (339039)</t>
  </si>
  <si>
    <t>11.1 RESSARCIMENTO À FUNDAÇÃO</t>
  </si>
  <si>
    <t>11.2 HOSPEDAGEM DE SISTEMAS (33903930)</t>
  </si>
  <si>
    <t>11.3 LOCACAO DE EQUIPAMENTOS DE PROCESSAMENTO DE DADOS (33903931)</t>
  </si>
  <si>
    <t>11.4 SERVICOS GRAFICOS E EDITORIAIS (33903963)</t>
  </si>
  <si>
    <t>11.5 AQUISICAO DE SOFTWARES (33903994)</t>
  </si>
  <si>
    <t>11.6 HOSPEDAGENS (33903980)</t>
  </si>
  <si>
    <t>11. SUBTOTAL</t>
  </si>
  <si>
    <t>12 OBRIGAÇÕES TRIBUTÁRIAS E CONTRIBUTIVAS (339047)</t>
  </si>
  <si>
    <t>12. SUBTOTAL</t>
  </si>
  <si>
    <t>13 AUXÍLIO À PESSOA FÍSICA (339048)</t>
  </si>
  <si>
    <t>13.1 AUXILIO A PESSOAS FISICAS (33904801)</t>
  </si>
  <si>
    <t>13 SUBTOTAL</t>
  </si>
  <si>
    <t>14 OBRAS E INSTALAÇÕES (339051)</t>
  </si>
  <si>
    <t>14.1 OBRA LABORATORIAL</t>
  </si>
  <si>
    <t>14.2 OUTRAS DESPESAS DE OBRAS</t>
  </si>
  <si>
    <t>14 SUBTOTAL</t>
  </si>
  <si>
    <t>15 EQUIPAMENTO E MATERIAL PERMANENTE (449052)</t>
  </si>
  <si>
    <t>15.1 MOBILIÁRIO EM GERAL (44905242)</t>
  </si>
  <si>
    <t>15.2 EQUIPAMENTOS DE TIC - IMPRESSORAS (44905245)</t>
  </si>
  <si>
    <t>15.3 EQUIPAMENTOS DE TIC - COMPUTADORES (44905241)</t>
  </si>
  <si>
    <t>15.4 AQUISICAO DE SOFTWARE PRONTO (44905255)</t>
  </si>
  <si>
    <t>15.5 EQUIPAMENTOS DE TIC - TELEFONIA (44905247)</t>
  </si>
  <si>
    <t>15.6 OUTROS MATERIAIS PERMANENTES (44905299)</t>
  </si>
  <si>
    <t>15 SUBTOTAL</t>
  </si>
  <si>
    <t xml:space="preserve">16 RESSARICIMENTO À UFC </t>
  </si>
  <si>
    <t>16.1 RESSARCIMENTO</t>
  </si>
  <si>
    <t>16 SUBTOTAL</t>
  </si>
  <si>
    <t xml:space="preserve">17 RESERVA TECNICA </t>
  </si>
  <si>
    <t>17.1 RESERVA TECNICA</t>
  </si>
  <si>
    <t>RESUMO DAS DESPESAS</t>
  </si>
  <si>
    <t>4 DIÁRIAS</t>
  </si>
  <si>
    <t>5 AUX. FINANCEIRO ESTUDANTE</t>
  </si>
  <si>
    <t>6 AUX. FINANCEIRO PESQUISADORES</t>
  </si>
  <si>
    <t>7 MATERIAL DE CONSUMO</t>
  </si>
  <si>
    <t>8 PASSAGENS</t>
  </si>
  <si>
    <t>9 SERVIÇO DE CONSULTORIA</t>
  </si>
  <si>
    <t>10 SERVIÇOS PESSOA FÍSICA</t>
  </si>
  <si>
    <t>11 SERVIÇO PESSOA JURÍDICA</t>
  </si>
  <si>
    <t>12 OBRIGAÇÕES TRIBUTÁRIAS E CONTRIBUTIVAS</t>
  </si>
  <si>
    <t>13 AUXÍLIO À PESSOA FÍSICA</t>
  </si>
  <si>
    <t xml:space="preserve">14 OBRAS E INSTALAÇÕES </t>
  </si>
  <si>
    <t>15 EQUIPAMENTO E MATERIAL PERMANENTE</t>
  </si>
  <si>
    <t>16 RESSARCIMENTO À UFC</t>
  </si>
  <si>
    <t>TOTAL DA DESPESA</t>
  </si>
  <si>
    <t xml:space="preserve">RENDIMENTOS </t>
  </si>
  <si>
    <t>SALDO DE CONTRATO</t>
  </si>
  <si>
    <t>Rubrica</t>
  </si>
  <si>
    <t>Doc Bco</t>
  </si>
  <si>
    <t>Ano</t>
  </si>
  <si>
    <t>NF/Recibo</t>
  </si>
  <si>
    <t>Favorecido/Forn.</t>
  </si>
  <si>
    <t>OBSERVAÇÃO</t>
  </si>
  <si>
    <t>CPF/CNPJ</t>
  </si>
  <si>
    <t>Saldo</t>
  </si>
  <si>
    <t>ABRIL</t>
  </si>
  <si>
    <t>04.131.115/0001-76</t>
  </si>
  <si>
    <t>38.285.534/0001-84</t>
  </si>
  <si>
    <t>MAIO</t>
  </si>
  <si>
    <t>BANCO DO BRASIL</t>
  </si>
  <si>
    <t>PREFEITURA MUNICIPAL DE FORTALEZA</t>
  </si>
  <si>
    <t>07.954.605/0001-60</t>
  </si>
  <si>
    <t>JUNHO</t>
  </si>
  <si>
    <t>JULHO</t>
  </si>
  <si>
    <t>AGOSTO</t>
  </si>
  <si>
    <t>SETEMBRO</t>
  </si>
  <si>
    <t>01.708.768/0001-87</t>
  </si>
  <si>
    <t>OUTUBRO</t>
  </si>
  <si>
    <t>NOVEMBRO</t>
  </si>
  <si>
    <t>DEZEMBRO</t>
  </si>
  <si>
    <t>JANEIRO</t>
  </si>
  <si>
    <t>FEVEREIRO</t>
  </si>
  <si>
    <t>MARÇO</t>
  </si>
  <si>
    <t>Aplicação BB CDB DI</t>
  </si>
  <si>
    <t>Desbloqueio de depósito</t>
  </si>
  <si>
    <t>ITEM</t>
  </si>
  <si>
    <t>FORNECEDOR</t>
  </si>
  <si>
    <t>ESPECIFICAÇÃO DO BEM</t>
  </si>
  <si>
    <t>DATA</t>
  </si>
  <si>
    <t>DOC. FISCAL</t>
  </si>
  <si>
    <t>CNPJ</t>
  </si>
  <si>
    <t>DESCRIÇÃO</t>
  </si>
  <si>
    <t>VALOR</t>
  </si>
  <si>
    <t>Persiana Horizontal 25MM</t>
  </si>
  <si>
    <t>DEMONSTRATIVO DE RENDIMENTO DE APLICAÇÃO FINANCEIRA</t>
  </si>
  <si>
    <t>CONTA CORRENTE 31.541-9</t>
  </si>
  <si>
    <t>PRESTAÇÃO DE CONTAS:</t>
  </si>
  <si>
    <t>(     ) PARCIAL</t>
  </si>
  <si>
    <t>( X ) FINAL</t>
  </si>
  <si>
    <t>Período</t>
  </si>
  <si>
    <t>Valor Aplicado no período</t>
  </si>
  <si>
    <t xml:space="preserve">Valor Resgatado no Período </t>
  </si>
  <si>
    <t>Rendimento Bruto</t>
  </si>
  <si>
    <t>Imposto de Renda / IOF</t>
  </si>
  <si>
    <t>Rendimento Líquido</t>
  </si>
  <si>
    <t>TOTAL**  ( Somatório do Rendimento de Aplicação Financeira )</t>
  </si>
  <si>
    <t>Nº COMPROVANTE DE PAGAMENTO</t>
  </si>
  <si>
    <t>DATA DO RECOLHIMENTO</t>
  </si>
  <si>
    <t>Dep Cheque BB Liquidado</t>
  </si>
  <si>
    <t>TED-Crédito em Conta</t>
  </si>
  <si>
    <t>Depósito bloquead.1d útil</t>
  </si>
  <si>
    <t>TED Transf.Eletr.Disponiv</t>
  </si>
  <si>
    <t>TED-Mensalidade Escolar</t>
  </si>
  <si>
    <t>Transferência enviada</t>
  </si>
  <si>
    <t>Tar DOC/TED Eletrônico</t>
  </si>
  <si>
    <t>RECEITA</t>
  </si>
  <si>
    <t>Tarifa Pacote de Serviços</t>
  </si>
  <si>
    <t>Cobrança</t>
  </si>
  <si>
    <t>Pix - Enviado</t>
  </si>
  <si>
    <t>Tarifa Pix Enviado</t>
  </si>
  <si>
    <t>FUNDACAO SINTAF DE ENSINO PESQUISA E DESENV TECNOLOGICO</t>
  </si>
  <si>
    <t>FACEP</t>
  </si>
  <si>
    <t>Item</t>
  </si>
  <si>
    <t>Dia</t>
  </si>
  <si>
    <t>Mes</t>
  </si>
  <si>
    <t>Comp</t>
  </si>
  <si>
    <t>Vinculo com o Projeto</t>
  </si>
  <si>
    <t>Cr�dito</t>
  </si>
  <si>
    <t>D�bito</t>
  </si>
  <si>
    <t>LEAL MOURAO ENGENHARIA</t>
  </si>
  <si>
    <t>Resgate BB CDB DI</t>
  </si>
  <si>
    <t>AGATEK DESIGN</t>
  </si>
  <si>
    <t>REFRIGERACAO DUARTE</t>
  </si>
  <si>
    <t>TEKFLEX COMERCIO E SERVICOS DE CORTINAS LTDA ME</t>
  </si>
  <si>
    <t>KALUNGA COM IN GRAF LTDA</t>
  </si>
  <si>
    <t>TECNICLINICA SISTEMAS VISUAIS</t>
  </si>
  <si>
    <t>BB Rende Fácil</t>
  </si>
  <si>
    <t>ROBERTO TATIWA FERREIRA</t>
  </si>
  <si>
    <t>ELANO FERREIRA ARRUDA</t>
  </si>
  <si>
    <t>MAURÍCIO BENEGAS</t>
  </si>
  <si>
    <t>EMERSON LUIS LEMOS MARINHO</t>
  </si>
  <si>
    <t>ANDREI GOMES SIMONASSI</t>
  </si>
  <si>
    <t>FRANCISCO CLEBER DE FREITAS</t>
  </si>
  <si>
    <t>LEANDRO  DE ALMEIDA ROCCO</t>
  </si>
  <si>
    <t>GUILHERME DINIS IRRFI</t>
  </si>
  <si>
    <t>RICARDO BRITO SOARES</t>
  </si>
  <si>
    <t xml:space="preserve">PESSOA FÍSICA - Atividades de Coordenação </t>
  </si>
  <si>
    <t>PESSOA FÍSICA - Atividades de Apoio Administrativo</t>
  </si>
  <si>
    <t>FERNANDA  PIRES CORPE</t>
  </si>
  <si>
    <t>CLEIANE MARIA RODRIGUES DA SILVA</t>
  </si>
  <si>
    <t>MARIA GLAIDES SALES BARROSO</t>
  </si>
  <si>
    <t>TEREZINHA GEISA CARNEIRO  BENEGAS</t>
  </si>
  <si>
    <t>PESSOA JURÍDICA - Serviços  Bancários</t>
  </si>
  <si>
    <t>DAM</t>
  </si>
  <si>
    <t>RECEITA FEDERAL DO BRASIL</t>
  </si>
  <si>
    <t>PESSOA FÍSICA - Atividades de Pesquisa</t>
  </si>
  <si>
    <t>PATROCINADOR</t>
  </si>
  <si>
    <t>RECOLHIMENTO ISS 12 2023</t>
  </si>
  <si>
    <t>RECEITA BLOQUEADA</t>
  </si>
  <si>
    <t>INSS PATRONAL 12 2023</t>
  </si>
  <si>
    <t>RECOLHIMENTO IRRF12 2023</t>
  </si>
  <si>
    <t>RECOLHIMENTO INSS 12 2023</t>
  </si>
  <si>
    <t>DARF</t>
  </si>
  <si>
    <t>DÉBITO</t>
  </si>
  <si>
    <t>14.000,00*</t>
  </si>
  <si>
    <t>CHRISTIANO MODESTO PENNA</t>
  </si>
  <si>
    <t>FABRÍCIO CARNEIRO LINHARES</t>
  </si>
  <si>
    <t>PESSSOA JURÍDICA - Manutenção e Conservação de Bens Imóveis</t>
  </si>
  <si>
    <t>37.501.016/0001-98</t>
  </si>
  <si>
    <t>10.321.543/0001-64</t>
  </si>
  <si>
    <t>PAULO ROGÉRIO FAUSTINO MATOS</t>
  </si>
  <si>
    <t>RECOLHIMENTO ISS 01 2024</t>
  </si>
  <si>
    <t>AGENTE FINANCEIRO</t>
  </si>
  <si>
    <t>ORIENTADOR</t>
  </si>
  <si>
    <t>COORDENEDOR</t>
  </si>
  <si>
    <t>PESQUISADOR</t>
  </si>
  <si>
    <t>SECRETÁRIO</t>
  </si>
  <si>
    <t>RISOLETA CRISTINA SOARES CARNEIRO</t>
  </si>
  <si>
    <t>EXECUTOR</t>
  </si>
  <si>
    <t>RESGATE BB CDB DI</t>
  </si>
  <si>
    <t>INSS PATRONAL 01 2024</t>
  </si>
  <si>
    <t>RECOLHIMENTO IRRF 01 2024</t>
  </si>
  <si>
    <t>RICARDO ANTONIO DE CASTRO PEREIRA</t>
  </si>
  <si>
    <t>UNIVERSIDADE FEDERAL DO CEARÁ</t>
  </si>
  <si>
    <t>GRU</t>
  </si>
  <si>
    <t>FREDERICO AUGUSTO GOMES DE ALENCAR</t>
  </si>
  <si>
    <t>RESSARCIMENTO À UFC</t>
  </si>
  <si>
    <t>CONTRATANTE</t>
  </si>
  <si>
    <t>FRACISCA ZILANIA MARIANO DE SOUZA</t>
  </si>
  <si>
    <t>MARCIO VERAS CORREIA</t>
  </si>
  <si>
    <t>PAULO DE MELO JORGE NETO</t>
  </si>
  <si>
    <t>JAIR AMARAL FILHO</t>
  </si>
  <si>
    <t>FRANCISCO GILDEMIR FERREIRA DA SILVA</t>
  </si>
  <si>
    <t>NICOLINO TROMPIERI NETO</t>
  </si>
  <si>
    <t>ACEP - PROJETO CYD 15</t>
  </si>
  <si>
    <t>RECOLHIMENTO ISS 03 2024</t>
  </si>
  <si>
    <t>PESSOA JURÍDICA - Manutenção e Conservação de Máq. e Equipamentos</t>
  </si>
  <si>
    <t>ESTORNO</t>
  </si>
  <si>
    <t>Credito</t>
  </si>
  <si>
    <t>RECOLHIMENTO IRRF 03 2024</t>
  </si>
  <si>
    <t>RECOLHIMENTO INSS 03 2024</t>
  </si>
  <si>
    <t>INSS PATRONAL 03 2024</t>
  </si>
  <si>
    <t>VINÍCIUS DE LIMA CUNHA</t>
  </si>
  <si>
    <t>COLETA BANCO DADOS</t>
  </si>
  <si>
    <t>NATÁLIA CARNEIRO FREIRE NOBRE</t>
  </si>
  <si>
    <t>OBRIGAÇÕES TRIBUTARIAS E CONTRIBUTIVAS</t>
  </si>
  <si>
    <t>GIGANTEC COM ELETRÔNICO EIRELI</t>
  </si>
  <si>
    <t>BOLETO</t>
  </si>
  <si>
    <t>LUIZ IVAN DE MELO CASTELAR</t>
  </si>
  <si>
    <t>RECOLHIMENTO ISS 04 2024</t>
  </si>
  <si>
    <t>INSS PATRONAL 04 2024</t>
  </si>
  <si>
    <t>RECOLHIMENTO INSS 04 2024</t>
  </si>
  <si>
    <t>RECOLHIMENTO IRRF 04 2024</t>
  </si>
  <si>
    <t>JOÃO MÁRIO SANTOS DE FRANÇA</t>
  </si>
  <si>
    <t>RECOLHIMENTO ISS 05 2024</t>
  </si>
  <si>
    <t>FRANCISCA ZILANIA  MARIANO DE SOUZA</t>
  </si>
  <si>
    <t>RECOLHIMENTO IRRF 05 2024</t>
  </si>
  <si>
    <t>INSS PATRONAL 05 2024</t>
  </si>
  <si>
    <t>RECOLHIMENTO INSS 05 2024</t>
  </si>
  <si>
    <t>RECOLHIMENTO ISS 06 2024</t>
  </si>
  <si>
    <t>RECEITA DE OUTRO PROJETO</t>
  </si>
  <si>
    <t>FACEP - ESPECIALIZAÇÃO EM AUDITORIA</t>
  </si>
  <si>
    <t>DEV RECEITA DE OUTRO PROJETO</t>
  </si>
  <si>
    <t>RECOLHIMENTO IRRF 06 2024</t>
  </si>
  <si>
    <t>INSS PATRONAL 06 2024</t>
  </si>
  <si>
    <t>RECOLHIMENTO INSS 06 2024</t>
  </si>
  <si>
    <t>RECOLHIMENTO ISS 07 2024</t>
  </si>
  <si>
    <t>RECOLHIMENTO IRRF 07 2024</t>
  </si>
  <si>
    <t>RECOLHIMENTO INSS 07 2024</t>
  </si>
  <si>
    <t>INSS PATRONAL 07 2024</t>
  </si>
  <si>
    <t>RECOLHIMENTO ISS 08 2024</t>
  </si>
  <si>
    <t>RECOLHIMENTO IRRF 08 2024</t>
  </si>
  <si>
    <t>INSS PATRONAL 08 2024</t>
  </si>
  <si>
    <t>RECOLHIMENTO INSS 08 2024</t>
  </si>
  <si>
    <t>ANA CRISTINA DA COSTA RIBEIRO</t>
  </si>
  <si>
    <t>RESGATE BB Rende Fácil</t>
  </si>
  <si>
    <t>RECOLHIMENTO ISS 10 2024</t>
  </si>
  <si>
    <t>RECOLHIMENTO IRRF 10 2024</t>
  </si>
  <si>
    <t>RECOLHIMENTO ISS 11 2024</t>
  </si>
  <si>
    <t>ASSOCIACAO DOS SERVIDORES OCUPANTES DO CARGO DE ANALISTA DE PLANEJAMENTO E GESTÃO DO MUNICÍPIO DE FORTALEZA (APGFOR)</t>
  </si>
  <si>
    <t>SINDICATO DOS SERVIDORES FAZENDARIOS DO MUNICIPIO DE FORTALEZA (SINDIFAM)</t>
  </si>
  <si>
    <t>ASSOCIACAO DOS AUDITORES FISCAIS DA RECEITA ESTADUAL E DOS FISCAIS DA RECEITA ESTADUAL DO ESTADO DO CEARA (AUDITECE)</t>
  </si>
  <si>
    <t>SECRETARIA MUNICIPAL DE PLANEJ ORCAMENTO E GESTAO (SEPOG)</t>
  </si>
  <si>
    <t>79.667.86/0001-45</t>
  </si>
  <si>
    <t>07.965.262/0001-30</t>
  </si>
  <si>
    <t>37.869.010/0001-78</t>
  </si>
  <si>
    <t>APLICAÇÃO BB Rende Fácil</t>
  </si>
  <si>
    <t>APLICAÇÃO BB CDB DI</t>
  </si>
  <si>
    <t>00.000.000/0001-91</t>
  </si>
  <si>
    <t>00.394.460/0375-76</t>
  </si>
  <si>
    <t>RECOLHIMENTO INSS 01 2024</t>
  </si>
  <si>
    <t>REALIZADO TOTAL</t>
  </si>
  <si>
    <t>01/10/2024 A 31/10/2024</t>
  </si>
  <si>
    <t>01/11/2024 A 30/11/2024</t>
  </si>
  <si>
    <t>01/12/2024 A 31/12/2024</t>
  </si>
  <si>
    <t>455.048.493-49</t>
  </si>
  <si>
    <t>041.528.793-60</t>
  </si>
  <si>
    <t>PESSOA FÍSICA - Atividades de Apoio à Pesquisa</t>
  </si>
  <si>
    <t>43.283.811/0001-50</t>
  </si>
  <si>
    <t>058.078.133-08</t>
  </si>
  <si>
    <t>472.374.143-72</t>
  </si>
  <si>
    <t>781.050.563-72</t>
  </si>
  <si>
    <t>447.313.883-68</t>
  </si>
  <si>
    <t>258.819.303-04</t>
  </si>
  <si>
    <t>063.111.833-07</t>
  </si>
  <si>
    <t>10.1 Atividades de Coordenação</t>
  </si>
  <si>
    <t>410.596.892-00</t>
  </si>
  <si>
    <t>105.997.108-96</t>
  </si>
  <si>
    <t>584.306.953-20</t>
  </si>
  <si>
    <t>073.034.163-15</t>
  </si>
  <si>
    <t>389.765.523-34</t>
  </si>
  <si>
    <t>584.301.563-72</t>
  </si>
  <si>
    <t>408.485.403-44</t>
  </si>
  <si>
    <t>42.535.254/0001-54</t>
  </si>
  <si>
    <t>12.452.801/0001-77</t>
  </si>
  <si>
    <t>10.3 Atividades de Pesquisa</t>
  </si>
  <si>
    <t>J.F.DUARTE SERVIÇOS-ME</t>
  </si>
  <si>
    <t>07.272.636/0001-31</t>
  </si>
  <si>
    <t>2022 a 2023</t>
  </si>
  <si>
    <t>SINDICATO DOS TRABALHADORES DO RAMO FINANCEIRO (SINTRAFI)</t>
  </si>
  <si>
    <t xml:space="preserve">TOTAL </t>
  </si>
  <si>
    <t>01/02/2024 A 29/02/2024</t>
  </si>
  <si>
    <t>01/03/2024 A 31/03/2024</t>
  </si>
  <si>
    <t>01/04/2024 A 30/04/2024</t>
  </si>
  <si>
    <t>01/06/2024 A 30/06/2024</t>
  </si>
  <si>
    <t>01/01/2025 a 31/01/2025</t>
  </si>
  <si>
    <t>01/07/2022 a 31/12/2023</t>
  </si>
  <si>
    <t>RECOLHIMENTO INSS 02 2024</t>
  </si>
  <si>
    <t>RECOLHIMENTO ISS 02 2024</t>
  </si>
  <si>
    <t>REF ELANO FERREIRA ARRUDA</t>
  </si>
  <si>
    <t>RECOLHIMENTO IRRF 03 2023</t>
  </si>
  <si>
    <t>PAGO EM ATRASO</t>
  </si>
  <si>
    <t>ANA MICHELLI SABINO</t>
  </si>
  <si>
    <t>812.322.253-04</t>
  </si>
  <si>
    <t>966.444.003-53</t>
  </si>
  <si>
    <t>045.067.663-34</t>
  </si>
  <si>
    <t>491.821.453-34</t>
  </si>
  <si>
    <t>764.220.113-34</t>
  </si>
  <si>
    <t>640.419.303-59</t>
  </si>
  <si>
    <t>081.918.667-81</t>
  </si>
  <si>
    <t>019.107.023-82</t>
  </si>
  <si>
    <t>07.340.953/0001-48</t>
  </si>
  <si>
    <t>OUTROS MATERIAIS PERMANENTES</t>
  </si>
  <si>
    <t>MATERIAL PERMANENTE - Material de Tecnoloogia da Informação</t>
  </si>
  <si>
    <t>INSS PATRONAL 10 2024</t>
  </si>
  <si>
    <t>RECOLHIMENTO INSS 10 2024</t>
  </si>
  <si>
    <t>RECOLHIMENTO IRRF 02 2024</t>
  </si>
  <si>
    <t>PESSOA JURÍDICA - Manutenção e Conservação de Bens Imóveis</t>
  </si>
  <si>
    <t>RESSARCIMENTO À FUNDAÇÃO</t>
  </si>
  <si>
    <t>SEM VÍNCULO</t>
  </si>
  <si>
    <t>REEMBOLSO DE DESPESAS PAGAS PELO PROJETO CYD</t>
  </si>
  <si>
    <t>01.921.606/0001-22</t>
  </si>
  <si>
    <t>DEVOLUÇÃO DE RECURSOS DE OUTRO PROJETO</t>
  </si>
  <si>
    <t>16.742.234/00014-4</t>
  </si>
  <si>
    <t>PESSOA JURÍDICA - Manutenção e Conservação de Máquinas e Eq.</t>
  </si>
  <si>
    <t>FRANCISCA ZILANIA MARIANO DE SOUZA</t>
  </si>
  <si>
    <t>DISTRIBUIDORA DE ALIMENTOS FARTURA S/A</t>
  </si>
  <si>
    <t>03.720.882/0004-09</t>
  </si>
  <si>
    <t>MATERIAL DE CONSUMO - Gêneros de Alimentação</t>
  </si>
  <si>
    <t>PINACOPY COM DE PAPELARIA LTDA</t>
  </si>
  <si>
    <t>07.287.972/0001-58</t>
  </si>
  <si>
    <t>PESSOA JURÍDICA - Serviços Gráficos</t>
  </si>
  <si>
    <t>PESSOA JURÍDICA - Alimentação</t>
  </si>
  <si>
    <t>FONTENELE IND E COM DE ALIMENTOS</t>
  </si>
  <si>
    <t>23. 952.787/0003-41</t>
  </si>
  <si>
    <t>DEV DE RECEITA PAGA A MAIOR</t>
  </si>
  <si>
    <t>09.634.457/0001-22</t>
  </si>
  <si>
    <t>624.203.303-82</t>
  </si>
  <si>
    <t>623.680.953-49</t>
  </si>
  <si>
    <t>044.472.506-75</t>
  </si>
  <si>
    <t>044.472.506-75+I195</t>
  </si>
  <si>
    <t>-53.798,00*</t>
  </si>
  <si>
    <t>230.796.303-00</t>
  </si>
  <si>
    <t>324.458.813-15</t>
  </si>
  <si>
    <t>356.256.603-44</t>
  </si>
  <si>
    <t>913.917.503-06</t>
  </si>
  <si>
    <t>548.239.788-20</t>
  </si>
  <si>
    <t>REALIZADO 2022 e 2023</t>
  </si>
  <si>
    <t>PESSOA FÍSICA - Atividades de Orientação e Avaliação</t>
  </si>
  <si>
    <t>TOTAL DO REEMBOLSO DE DESPESAS PAGAS PELO PROJETO CYD</t>
  </si>
  <si>
    <t>05.830.232/0001-90</t>
  </si>
  <si>
    <t>DATA DA TRANSF</t>
  </si>
  <si>
    <t>VALOR TRANSFERIDO</t>
  </si>
  <si>
    <t>11/012024</t>
  </si>
  <si>
    <t>VLADENIA DUARTE SILVA</t>
  </si>
  <si>
    <t>PESSOA JURÍDICA - Manutenção e Conservação de Máq e Equipamentos</t>
  </si>
  <si>
    <t>Pag de Boleto</t>
  </si>
  <si>
    <t>ANE CAROLINE C C N LTDA</t>
  </si>
  <si>
    <t>09634957/0001-22</t>
  </si>
  <si>
    <t>NF533.030</t>
  </si>
  <si>
    <t>NF199</t>
  </si>
  <si>
    <t>NF 31660</t>
  </si>
  <si>
    <t>43.283.611/0166-68</t>
  </si>
  <si>
    <t>Impressora</t>
  </si>
  <si>
    <t>Cortinas</t>
  </si>
  <si>
    <t>Roteadores</t>
  </si>
  <si>
    <t>TOTAL</t>
  </si>
  <si>
    <t>11.7 ALIMENTAÇÃO</t>
  </si>
  <si>
    <t>11.8 SERV. DE APOIO ADMIN., TÉCNICO E OPERACIONAL (33903979)</t>
  </si>
  <si>
    <t>11.9 MANUTENCAO E CONSERV. DE BENS IMOVEIS (33903916)</t>
  </si>
  <si>
    <t>11.10 MANUT. E CONSERV. DE MAQUINAS E EQUIPAMENTOS (33903917)</t>
  </si>
  <si>
    <t>11.11 TRANSPORTE</t>
  </si>
  <si>
    <t>11.12 TELEFONE</t>
  </si>
  <si>
    <t>11.13 DIVULGAÇÃO</t>
  </si>
  <si>
    <t>11.14 INSCRIÇÕES EM EVENTOS</t>
  </si>
  <si>
    <t>11.15 SERVIÇOS POSTAIS</t>
  </si>
  <si>
    <t xml:space="preserve">11.16 SERVIÇOS BANCÁRIOS </t>
  </si>
  <si>
    <t>INSS PATRONAL 02 2024</t>
  </si>
  <si>
    <t>12.1 INSS PATRONAL</t>
  </si>
  <si>
    <t>12.2 OUTRAS OBRIGACOES TRIBUTARIAS E CONTRIBUTIVAS (33904799)</t>
  </si>
  <si>
    <t>10.4 Atividades de Orientação e Avaliação</t>
  </si>
  <si>
    <t>10.5 Atividades de Apoio ao Ensino- Bolsista</t>
  </si>
  <si>
    <t>10.6 Atividades de Monitoria</t>
  </si>
  <si>
    <t>10.7 Atividades de Apoio à Pesquisa</t>
  </si>
  <si>
    <t>10.8 Manutenção de Máq e Equipamentos</t>
  </si>
  <si>
    <t>10.9 Manutenção e Conservação de Bens Imóveis</t>
  </si>
  <si>
    <t>10.10 Alimentação</t>
  </si>
  <si>
    <t>10.11 Atividades de Apoio Administrativo</t>
  </si>
  <si>
    <t>10.12 Impostos retidos (ISS, INSS, IRRF)</t>
  </si>
  <si>
    <t>PASSAGENS NACIONAIS</t>
  </si>
  <si>
    <t>NF 12076</t>
  </si>
  <si>
    <t>00,611.835/0001-88</t>
  </si>
  <si>
    <t>transf p encerramento da conta</t>
  </si>
  <si>
    <t>PIX DEVOLVIDO RISOLETA CRISTINA</t>
  </si>
  <si>
    <t>11.17 INSS RETIDO REF PESSOA JURÍDICA</t>
  </si>
  <si>
    <t>RECOLHIMENTO PJ INSS 03 2024</t>
  </si>
  <si>
    <t>OUTRAS OBRIGAÇÕES TRIBUTÁRIAS E CONTRIBUTIVAS - Adiantamento de Impostos</t>
  </si>
  <si>
    <t>7.9 CONSUMÍVEIS DIVERSOS</t>
  </si>
  <si>
    <t>7.10 MATERIAL DE TIC - MATERIAL DE CONSUMO (33903017)</t>
  </si>
  <si>
    <t>7.11 MATERIAL DE DISTRIBUIÇÃO</t>
  </si>
  <si>
    <t>9. SUBTOTAL</t>
  </si>
  <si>
    <t>17 SUBTOTAL</t>
  </si>
  <si>
    <t>01/01/2025 A 22/01/2025</t>
  </si>
  <si>
    <t>01/01/2024 A 31/01/2024</t>
  </si>
  <si>
    <t>6.1.1 Bolsa de Pesquisador (X meses x VALOR bolsa)</t>
  </si>
  <si>
    <t>VALOR DA GRU Pago</t>
  </si>
  <si>
    <t xml:space="preserve">VITOR SOUZA FIRMINO </t>
  </si>
  <si>
    <t>REEMBOLSO DE DESPESA PAGA PELA ACEP - PROJETO ECONOMIA DO SETOR PÚBLICO 2020.2</t>
  </si>
  <si>
    <t>604.255.593-60</t>
  </si>
  <si>
    <t>01/05/2024 A 31/05/2024</t>
  </si>
  <si>
    <t>01/07/2024 A 31/07/2024</t>
  </si>
  <si>
    <t>01/08/2024 A 31/08/2024</t>
  </si>
  <si>
    <t>01/09/2024 A 30/09/2024</t>
  </si>
  <si>
    <t xml:space="preserve"> </t>
  </si>
  <si>
    <t xml:space="preserve">DEMONSTRATIVO DE RENDIMENTO DE APLICAÇÃO FINANCEIRA </t>
  </si>
  <si>
    <t>RENDIMENTO BB CDB DI</t>
  </si>
  <si>
    <t>01/01/2025 A 31/01/2025</t>
  </si>
  <si>
    <t xml:space="preserve">PERÍODO </t>
  </si>
  <si>
    <t>Valor Aplicado</t>
  </si>
  <si>
    <t>Resgate</t>
  </si>
  <si>
    <t>PAGAMENTO INDEVIDO</t>
  </si>
  <si>
    <t>17.2 OUTROS (ADIANTAMENTO DE IMPOSTOS)</t>
  </si>
  <si>
    <t xml:space="preserve">MATERIAL PERMANENTE - Outros Materiais Permanentes </t>
  </si>
  <si>
    <t>MATERIAL PERMANENTE - Outros Materiais Permanentes</t>
  </si>
  <si>
    <t>REALIZADO      2024 e 2025</t>
  </si>
  <si>
    <t>REALIZADO     TOTAL</t>
  </si>
  <si>
    <t>REALIZADO 2024  e 2025</t>
  </si>
  <si>
    <t>\\\</t>
  </si>
  <si>
    <t>2022-2023</t>
  </si>
  <si>
    <t>2024-2025</t>
  </si>
  <si>
    <t xml:space="preserve"> 2024 a 2025</t>
  </si>
  <si>
    <t>Saldo em 31/12/2023</t>
  </si>
  <si>
    <t>RELATÓRIO DE CONCILIAÇÃO BANCÁRIA CONTA  31.541-9</t>
  </si>
  <si>
    <t>RELAÇÃO DE PAGAMENTOS CONTA  31.541-9</t>
  </si>
  <si>
    <t xml:space="preserve">AQUISIÇÃO DE MATERIAL PERMANENTE CONTA 31541-9 </t>
  </si>
  <si>
    <t>RELATÓRIO DE RESSARCIMENTO PAGO À UFC CONTA 31451-9</t>
  </si>
  <si>
    <t>RELATÓRIO DE RESSARCIMENTO PAGO À FACEP CONTA 31451-9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</si>
</sst>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"/>
    <numFmt numFmtId="165" formatCode="_-&quot;R$&quot;\ * #,##0.00_-;\-&quot;R$&quot;\ * #,##0.00_-;_-&quot;R$&quot;\ * &quot;-&quot;??_-;_-@"/>
    <numFmt numFmtId="166" formatCode="0000"/>
    <numFmt numFmtId="167" formatCode="_-* #,##0.00_-;\-* #,##0.00_-;_-* &quot;-&quot;??_-;_-@"/>
    <numFmt numFmtId="168" formatCode="[$-416]mmm\-yy"/>
    <numFmt numFmtId="169" formatCode="_-* #,##0_-;\-* #,##0_-;_-* &quot;-&quot;??_-;_-@_-"/>
  </numFmts>
  <fonts count="29" x14ac:knownFonts="1">
    <font>
      <sz val="11"/>
      <color theme="1"/>
      <name val="Arial"/>
      <scheme val="minor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Arial"/>
      <family val="2"/>
      <scheme val="minor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9"/>
      <color rgb="FF0000FF"/>
      <name val="Arial Narrow"/>
      <family val="2"/>
    </font>
    <font>
      <sz val="9"/>
      <color rgb="FFFF0000"/>
      <name val="Arial Narrow"/>
      <family val="2"/>
    </font>
    <font>
      <sz val="11"/>
      <color theme="1"/>
      <name val="Arial"/>
      <family val="2"/>
      <scheme val="minor"/>
    </font>
    <font>
      <sz val="9"/>
      <name val="Arial Narrow"/>
      <family val="2"/>
    </font>
    <font>
      <sz val="9"/>
      <color theme="1"/>
      <name val="Arial"/>
      <family val="2"/>
      <scheme val="minor"/>
    </font>
    <font>
      <sz val="9"/>
      <color rgb="FF040C28"/>
      <name val="Arial Narrow"/>
      <family val="2"/>
    </font>
    <font>
      <sz val="9"/>
      <color rgb="FF040C28"/>
      <name val="Aptos Narrow"/>
      <family val="2"/>
    </font>
    <font>
      <b/>
      <sz val="9"/>
      <color theme="0"/>
      <name val="Arial Narrow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12"/>
      <color rgb="FF000000"/>
      <name val="Arial Narrow"/>
      <family val="2"/>
    </font>
    <font>
      <b/>
      <sz val="14"/>
      <color theme="0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sz val="8"/>
      <name val="Arial"/>
      <family val="2"/>
      <scheme val="minor"/>
    </font>
    <font>
      <b/>
      <sz val="9"/>
      <color theme="2"/>
      <name val="Arial Narrow"/>
      <family val="2"/>
    </font>
    <font>
      <u/>
      <sz val="11"/>
      <color theme="10"/>
      <name val="Arial"/>
      <scheme val="minor"/>
    </font>
    <font>
      <sz val="9"/>
      <name val="Arial"/>
      <family val="2"/>
      <scheme val="minor"/>
    </font>
    <font>
      <sz val="9"/>
      <color theme="0"/>
      <name val="Arial Narrow"/>
      <family val="2"/>
    </font>
    <font>
      <b/>
      <sz val="14"/>
      <color rgb="FF000000"/>
      <name val="Arial Narrow"/>
      <family val="2"/>
    </font>
    <font>
      <b/>
      <sz val="14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42"/>
        <bgColor rgb="FFDEEAF6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4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52">
    <xf numFmtId="0" fontId="0" fillId="0" borderId="0" xfId="0"/>
    <xf numFmtId="0" fontId="5" fillId="0" borderId="13" xfId="0" applyFont="1" applyBorder="1" applyAlignment="1">
      <alignment horizontal="left" vertical="center" wrapText="1" indent="1"/>
    </xf>
    <xf numFmtId="0" fontId="3" fillId="0" borderId="0" xfId="0" applyFont="1"/>
    <xf numFmtId="0" fontId="3" fillId="0" borderId="13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2" fontId="3" fillId="0" borderId="0" xfId="0" applyNumberFormat="1" applyFont="1"/>
    <xf numFmtId="169" fontId="5" fillId="0" borderId="13" xfId="1" applyNumberFormat="1" applyFont="1" applyFill="1" applyBorder="1" applyAlignment="1">
      <alignment vertical="center" wrapText="1"/>
    </xf>
    <xf numFmtId="2" fontId="5" fillId="0" borderId="13" xfId="0" applyNumberFormat="1" applyFont="1" applyBorder="1" applyAlignment="1">
      <alignment horizontal="center" vertical="center" wrapText="1"/>
    </xf>
    <xf numFmtId="167" fontId="3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 wrapText="1"/>
    </xf>
    <xf numFmtId="0" fontId="11" fillId="0" borderId="0" xfId="0" applyFont="1"/>
    <xf numFmtId="4" fontId="3" fillId="0" borderId="0" xfId="0" applyNumberFormat="1" applyFont="1"/>
    <xf numFmtId="0" fontId="3" fillId="6" borderId="13" xfId="0" applyFont="1" applyFill="1" applyBorder="1"/>
    <xf numFmtId="0" fontId="2" fillId="6" borderId="13" xfId="0" applyFont="1" applyFill="1" applyBorder="1"/>
    <xf numFmtId="164" fontId="2" fillId="6" borderId="13" xfId="0" applyNumberFormat="1" applyFont="1" applyFill="1" applyBorder="1"/>
    <xf numFmtId="0" fontId="10" fillId="0" borderId="0" xfId="0" applyFont="1"/>
    <xf numFmtId="0" fontId="3" fillId="5" borderId="0" xfId="0" applyFont="1" applyFill="1"/>
    <xf numFmtId="0" fontId="14" fillId="0" borderId="13" xfId="0" applyFont="1" applyBorder="1" applyAlignment="1">
      <alignment horizontal="center" vertical="center"/>
    </xf>
    <xf numFmtId="4" fontId="0" fillId="0" borderId="0" xfId="0" applyNumberFormat="1"/>
    <xf numFmtId="0" fontId="3" fillId="0" borderId="13" xfId="0" applyFont="1" applyBorder="1" applyAlignment="1">
      <alignment horizontal="center" vertical="center"/>
    </xf>
    <xf numFmtId="14" fontId="3" fillId="0" borderId="13" xfId="0" applyNumberFormat="1" applyFont="1" applyBorder="1"/>
    <xf numFmtId="164" fontId="3" fillId="0" borderId="13" xfId="0" applyNumberFormat="1" applyFont="1" applyBorder="1"/>
    <xf numFmtId="164" fontId="3" fillId="0" borderId="0" xfId="0" applyNumberFormat="1" applyFont="1"/>
    <xf numFmtId="44" fontId="3" fillId="0" borderId="13" xfId="2" applyFont="1" applyBorder="1"/>
    <xf numFmtId="44" fontId="2" fillId="0" borderId="13" xfId="2" applyFont="1" applyBorder="1"/>
    <xf numFmtId="164" fontId="3" fillId="5" borderId="0" xfId="0" applyNumberFormat="1" applyFont="1" applyFill="1"/>
    <xf numFmtId="164" fontId="14" fillId="0" borderId="13" xfId="0" applyNumberFormat="1" applyFont="1" applyBorder="1" applyAlignment="1">
      <alignment horizontal="center" vertical="center"/>
    </xf>
    <xf numFmtId="44" fontId="3" fillId="0" borderId="0" xfId="0" applyNumberFormat="1" applyFont="1"/>
    <xf numFmtId="0" fontId="3" fillId="0" borderId="3" xfId="0" applyFont="1" applyBorder="1"/>
    <xf numFmtId="43" fontId="3" fillId="0" borderId="3" xfId="1" applyFont="1" applyBorder="1"/>
    <xf numFmtId="43" fontId="3" fillId="0" borderId="0" xfId="1" applyFont="1" applyFill="1"/>
    <xf numFmtId="43" fontId="3" fillId="0" borderId="13" xfId="1" applyFont="1" applyBorder="1"/>
    <xf numFmtId="4" fontId="3" fillId="0" borderId="13" xfId="0" applyNumberFormat="1" applyFont="1" applyBorder="1"/>
    <xf numFmtId="2" fontId="3" fillId="0" borderId="13" xfId="0" applyNumberFormat="1" applyFont="1" applyBorder="1"/>
    <xf numFmtId="4" fontId="3" fillId="0" borderId="20" xfId="0" applyNumberFormat="1" applyFont="1" applyBorder="1"/>
    <xf numFmtId="43" fontId="3" fillId="0" borderId="18" xfId="1" applyFont="1" applyBorder="1"/>
    <xf numFmtId="164" fontId="3" fillId="6" borderId="13" xfId="0" applyNumberFormat="1" applyFont="1" applyFill="1" applyBorder="1"/>
    <xf numFmtId="0" fontId="20" fillId="0" borderId="7" xfId="0" applyFont="1" applyBorder="1"/>
    <xf numFmtId="0" fontId="20" fillId="0" borderId="8" xfId="0" applyFont="1" applyBorder="1"/>
    <xf numFmtId="0" fontId="20" fillId="0" borderId="0" xfId="0" applyFont="1"/>
    <xf numFmtId="0" fontId="20" fillId="0" borderId="1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9" xfId="0" applyFont="1" applyBorder="1" applyAlignment="1">
      <alignment vertical="center"/>
    </xf>
    <xf numFmtId="0" fontId="3" fillId="0" borderId="10" xfId="0" applyFont="1" applyBorder="1"/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43" fontId="3" fillId="0" borderId="7" xfId="0" applyNumberFormat="1" applyFont="1" applyBorder="1"/>
    <xf numFmtId="43" fontId="7" fillId="0" borderId="3" xfId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vertical="center" wrapText="1"/>
    </xf>
    <xf numFmtId="0" fontId="2" fillId="0" borderId="13" xfId="0" applyFont="1" applyBorder="1"/>
    <xf numFmtId="43" fontId="2" fillId="0" borderId="17" xfId="1" applyFont="1" applyBorder="1"/>
    <xf numFmtId="43" fontId="2" fillId="0" borderId="13" xfId="1" applyFont="1" applyBorder="1"/>
    <xf numFmtId="4" fontId="2" fillId="0" borderId="13" xfId="0" applyNumberFormat="1" applyFont="1" applyBorder="1"/>
    <xf numFmtId="2" fontId="3" fillId="0" borderId="17" xfId="0" applyNumberFormat="1" applyFont="1" applyBorder="1"/>
    <xf numFmtId="0" fontId="2" fillId="4" borderId="13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24" xfId="0" applyFont="1" applyBorder="1"/>
    <xf numFmtId="0" fontId="20" fillId="0" borderId="3" xfId="0" applyFont="1" applyBorder="1"/>
    <xf numFmtId="43" fontId="3" fillId="0" borderId="3" xfId="0" applyNumberFormat="1" applyFont="1" applyBorder="1"/>
    <xf numFmtId="168" fontId="3" fillId="0" borderId="3" xfId="0" applyNumberFormat="1" applyFont="1" applyBorder="1" applyAlignment="1">
      <alignment horizontal="center" vertical="center"/>
    </xf>
    <xf numFmtId="40" fontId="3" fillId="0" borderId="3" xfId="0" applyNumberFormat="1" applyFont="1" applyBorder="1" applyAlignment="1">
      <alignment horizontal="center" vertical="center"/>
    </xf>
    <xf numFmtId="168" fontId="21" fillId="0" borderId="3" xfId="0" applyNumberFormat="1" applyFont="1" applyBorder="1" applyAlignment="1">
      <alignment horizontal="center" vertical="center"/>
    </xf>
    <xf numFmtId="40" fontId="21" fillId="0" borderId="3" xfId="0" applyNumberFormat="1" applyFont="1" applyBorder="1" applyAlignment="1">
      <alignment horizontal="center" vertical="center"/>
    </xf>
    <xf numFmtId="40" fontId="2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40" fontId="1" fillId="0" borderId="3" xfId="0" applyNumberFormat="1" applyFont="1" applyBorder="1" applyAlignment="1">
      <alignment vertical="center"/>
    </xf>
    <xf numFmtId="43" fontId="2" fillId="0" borderId="13" xfId="0" applyNumberFormat="1" applyFont="1" applyBorder="1"/>
    <xf numFmtId="0" fontId="2" fillId="3" borderId="25" xfId="0" applyFont="1" applyFill="1" applyBorder="1"/>
    <xf numFmtId="0" fontId="2" fillId="4" borderId="6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2" fillId="3" borderId="17" xfId="0" applyFont="1" applyFill="1" applyBorder="1"/>
    <xf numFmtId="0" fontId="2" fillId="3" borderId="31" xfId="0" applyFont="1" applyFill="1" applyBorder="1" applyAlignment="1">
      <alignment horizontal="center"/>
    </xf>
    <xf numFmtId="0" fontId="3" fillId="0" borderId="36" xfId="0" applyFont="1" applyBorder="1"/>
    <xf numFmtId="0" fontId="2" fillId="0" borderId="35" xfId="0" applyFont="1" applyBorder="1" applyAlignment="1">
      <alignment horizontal="left" vertical="center"/>
    </xf>
    <xf numFmtId="0" fontId="3" fillId="0" borderId="37" xfId="0" applyFont="1" applyBorder="1"/>
    <xf numFmtId="44" fontId="3" fillId="0" borderId="0" xfId="2" applyFont="1" applyFill="1"/>
    <xf numFmtId="164" fontId="2" fillId="0" borderId="13" xfId="0" applyNumberFormat="1" applyFont="1" applyBorder="1"/>
    <xf numFmtId="44" fontId="3" fillId="0" borderId="13" xfId="2" applyFont="1" applyFill="1" applyBorder="1"/>
    <xf numFmtId="0" fontId="11" fillId="6" borderId="13" xfId="0" applyFont="1" applyFill="1" applyBorder="1"/>
    <xf numFmtId="44" fontId="10" fillId="0" borderId="13" xfId="2" applyFont="1" applyFill="1" applyBorder="1" applyAlignment="1">
      <alignment horizontal="left" vertical="center" wrapText="1"/>
    </xf>
    <xf numFmtId="44" fontId="10" fillId="0" borderId="13" xfId="2" applyFont="1" applyFill="1" applyBorder="1" applyAlignment="1">
      <alignment vertical="center" wrapText="1"/>
    </xf>
    <xf numFmtId="44" fontId="10" fillId="0" borderId="17" xfId="2" applyFont="1" applyFill="1" applyBorder="1" applyAlignment="1">
      <alignment horizontal="left" vertical="center" wrapText="1"/>
    </xf>
    <xf numFmtId="44" fontId="15" fillId="0" borderId="13" xfId="2" applyFont="1" applyFill="1" applyBorder="1"/>
    <xf numFmtId="0" fontId="14" fillId="7" borderId="13" xfId="0" applyFont="1" applyFill="1" applyBorder="1" applyAlignment="1">
      <alignment horizontal="left" vertical="center" wrapText="1" indent="1"/>
    </xf>
    <xf numFmtId="0" fontId="14" fillId="7" borderId="13" xfId="0" applyFont="1" applyFill="1" applyBorder="1" applyAlignment="1">
      <alignment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left" vertical="center" wrapText="1" indent="1"/>
    </xf>
    <xf numFmtId="0" fontId="6" fillId="6" borderId="13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horizontal="center" vertical="center" wrapText="1"/>
    </xf>
    <xf numFmtId="43" fontId="15" fillId="6" borderId="13" xfId="1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left" vertical="center" wrapText="1" indent="1"/>
    </xf>
    <xf numFmtId="169" fontId="5" fillId="6" borderId="13" xfId="1" applyNumberFormat="1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2" fontId="5" fillId="6" borderId="13" xfId="0" applyNumberFormat="1" applyFont="1" applyFill="1" applyBorder="1" applyAlignment="1">
      <alignment horizontal="center" vertical="center" wrapText="1"/>
    </xf>
    <xf numFmtId="4" fontId="7" fillId="6" borderId="13" xfId="0" applyNumberFormat="1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center" wrapText="1"/>
    </xf>
    <xf numFmtId="4" fontId="10" fillId="6" borderId="13" xfId="0" applyNumberFormat="1" applyFont="1" applyFill="1" applyBorder="1" applyAlignment="1">
      <alignment vertical="center" wrapText="1"/>
    </xf>
    <xf numFmtId="167" fontId="3" fillId="6" borderId="13" xfId="0" applyNumberFormat="1" applyFont="1" applyFill="1" applyBorder="1" applyAlignment="1">
      <alignment horizontal="center" vertical="center"/>
    </xf>
    <xf numFmtId="4" fontId="8" fillId="6" borderId="13" xfId="0" applyNumberFormat="1" applyFont="1" applyFill="1" applyBorder="1" applyAlignment="1">
      <alignment vertical="center" wrapText="1"/>
    </xf>
    <xf numFmtId="2" fontId="8" fillId="6" borderId="13" xfId="0" applyNumberFormat="1" applyFont="1" applyFill="1" applyBorder="1" applyAlignment="1">
      <alignment vertical="center" wrapText="1"/>
    </xf>
    <xf numFmtId="1" fontId="5" fillId="6" borderId="13" xfId="0" applyNumberFormat="1" applyFont="1" applyFill="1" applyBorder="1" applyAlignment="1">
      <alignment horizontal="center" vertical="center" wrapText="1"/>
    </xf>
    <xf numFmtId="43" fontId="5" fillId="6" borderId="13" xfId="1" applyFont="1" applyFill="1" applyBorder="1" applyAlignment="1">
      <alignment horizontal="right" vertical="center" wrapText="1"/>
    </xf>
    <xf numFmtId="4" fontId="7" fillId="6" borderId="13" xfId="0" applyNumberFormat="1" applyFont="1" applyFill="1" applyBorder="1" applyAlignment="1">
      <alignment horizontal="right" vertical="center" wrapText="1"/>
    </xf>
    <xf numFmtId="0" fontId="12" fillId="6" borderId="13" xfId="0" applyFont="1" applyFill="1" applyBorder="1" applyAlignment="1">
      <alignment horizontal="center"/>
    </xf>
    <xf numFmtId="0" fontId="8" fillId="6" borderId="13" xfId="0" applyFont="1" applyFill="1" applyBorder="1" applyAlignment="1">
      <alignment vertical="center" wrapText="1"/>
    </xf>
    <xf numFmtId="4" fontId="15" fillId="6" borderId="13" xfId="0" applyNumberFormat="1" applyFont="1" applyFill="1" applyBorder="1" applyAlignment="1">
      <alignment vertical="center" wrapText="1"/>
    </xf>
    <xf numFmtId="0" fontId="3" fillId="6" borderId="0" xfId="0" applyFont="1" applyFill="1"/>
    <xf numFmtId="0" fontId="5" fillId="6" borderId="13" xfId="0" applyFont="1" applyFill="1" applyBorder="1" applyAlignment="1">
      <alignment horizontal="left" vertical="center" wrapText="1"/>
    </xf>
    <xf numFmtId="0" fontId="3" fillId="6" borderId="0" xfId="0" applyFont="1" applyFill="1" applyAlignment="1">
      <alignment horizontal="center"/>
    </xf>
    <xf numFmtId="43" fontId="7" fillId="6" borderId="13" xfId="1" applyFont="1" applyFill="1" applyBorder="1" applyAlignment="1">
      <alignment horizontal="right" vertical="center" wrapText="1"/>
    </xf>
    <xf numFmtId="167" fontId="3" fillId="9" borderId="13" xfId="0" applyNumberFormat="1" applyFont="1" applyFill="1" applyBorder="1" applyAlignment="1">
      <alignment horizontal="center" vertical="center"/>
    </xf>
    <xf numFmtId="169" fontId="5" fillId="6" borderId="13" xfId="1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right" vertical="center" wrapText="1"/>
    </xf>
    <xf numFmtId="43" fontId="7" fillId="6" borderId="13" xfId="1" applyFont="1" applyFill="1" applyBorder="1" applyAlignment="1">
      <alignment vertical="center" wrapText="1"/>
    </xf>
    <xf numFmtId="43" fontId="8" fillId="6" borderId="13" xfId="1" applyFont="1" applyFill="1" applyBorder="1" applyAlignment="1">
      <alignment vertical="center" wrapText="1"/>
    </xf>
    <xf numFmtId="2" fontId="8" fillId="6" borderId="13" xfId="1" applyNumberFormat="1" applyFont="1" applyFill="1" applyBorder="1" applyAlignment="1">
      <alignment vertical="center" wrapText="1"/>
    </xf>
    <xf numFmtId="43" fontId="7" fillId="6" borderId="13" xfId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/>
    </xf>
    <xf numFmtId="0" fontId="7" fillId="6" borderId="13" xfId="0" applyFont="1" applyFill="1" applyBorder="1" applyAlignment="1">
      <alignment vertical="center" wrapText="1"/>
    </xf>
    <xf numFmtId="2" fontId="7" fillId="6" borderId="13" xfId="0" applyNumberFormat="1" applyFont="1" applyFill="1" applyBorder="1" applyAlignment="1">
      <alignment vertical="center" wrapText="1"/>
    </xf>
    <xf numFmtId="0" fontId="13" fillId="6" borderId="13" xfId="0" applyFont="1" applyFill="1" applyBorder="1" applyAlignment="1">
      <alignment horizontal="center"/>
    </xf>
    <xf numFmtId="0" fontId="8" fillId="6" borderId="13" xfId="0" applyFont="1" applyFill="1" applyBorder="1"/>
    <xf numFmtId="0" fontId="7" fillId="6" borderId="13" xfId="0" applyFont="1" applyFill="1" applyBorder="1"/>
    <xf numFmtId="0" fontId="5" fillId="6" borderId="19" xfId="0" applyFont="1" applyFill="1" applyBorder="1" applyAlignment="1">
      <alignment vertical="center" wrapText="1"/>
    </xf>
    <xf numFmtId="169" fontId="3" fillId="6" borderId="13" xfId="1" applyNumberFormat="1" applyFont="1" applyFill="1" applyBorder="1"/>
    <xf numFmtId="0" fontId="5" fillId="6" borderId="19" xfId="0" applyFont="1" applyFill="1" applyBorder="1" applyAlignment="1">
      <alignment horizontal="center" vertical="center" wrapText="1"/>
    </xf>
    <xf numFmtId="43" fontId="7" fillId="6" borderId="13" xfId="1" applyFont="1" applyFill="1" applyBorder="1"/>
    <xf numFmtId="0" fontId="10" fillId="6" borderId="0" xfId="0" applyFont="1" applyFill="1"/>
    <xf numFmtId="0" fontId="14" fillId="10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43" fontId="3" fillId="0" borderId="8" xfId="0" applyNumberFormat="1" applyFont="1" applyBorder="1"/>
    <xf numFmtId="44" fontId="3" fillId="0" borderId="19" xfId="2" applyFont="1" applyFill="1" applyBorder="1" applyAlignment="1">
      <alignment horizontal="right" vertical="center" wrapText="1"/>
    </xf>
    <xf numFmtId="44" fontId="3" fillId="0" borderId="13" xfId="2" applyFont="1" applyBorder="1" applyAlignment="1">
      <alignment horizontal="center" vertical="center" wrapText="1"/>
    </xf>
    <xf numFmtId="44" fontId="3" fillId="0" borderId="13" xfId="2" applyFont="1" applyFill="1" applyBorder="1" applyAlignment="1">
      <alignment horizontal="center" vertical="center" wrapText="1"/>
    </xf>
    <xf numFmtId="44" fontId="3" fillId="0" borderId="23" xfId="2" applyFont="1" applyBorder="1" applyAlignment="1">
      <alignment horizontal="center" vertical="center" wrapText="1"/>
    </xf>
    <xf numFmtId="44" fontId="3" fillId="0" borderId="23" xfId="2" applyFont="1" applyBorder="1" applyAlignment="1">
      <alignment horizontal="right" vertical="center" wrapText="1"/>
    </xf>
    <xf numFmtId="44" fontId="10" fillId="0" borderId="19" xfId="2" applyFont="1" applyBorder="1" applyAlignment="1">
      <alignment vertical="center" wrapText="1"/>
    </xf>
    <xf numFmtId="44" fontId="3" fillId="0" borderId="23" xfId="2" applyFont="1" applyBorder="1"/>
    <xf numFmtId="44" fontId="3" fillId="0" borderId="19" xfId="2" applyFont="1" applyBorder="1"/>
    <xf numFmtId="44" fontId="3" fillId="0" borderId="23" xfId="2" applyFont="1" applyFill="1" applyBorder="1"/>
    <xf numFmtId="44" fontId="3" fillId="0" borderId="26" xfId="2" applyFont="1" applyBorder="1"/>
    <xf numFmtId="44" fontId="3" fillId="0" borderId="16" xfId="2" applyFont="1" applyBorder="1"/>
    <xf numFmtId="44" fontId="3" fillId="0" borderId="22" xfId="2" applyFont="1" applyBorder="1"/>
    <xf numFmtId="44" fontId="3" fillId="0" borderId="27" xfId="2" applyFont="1" applyBorder="1"/>
    <xf numFmtId="44" fontId="3" fillId="0" borderId="4" xfId="2" applyFont="1" applyBorder="1"/>
    <xf numFmtId="44" fontId="3" fillId="0" borderId="14" xfId="2" applyFont="1" applyBorder="1"/>
    <xf numFmtId="44" fontId="3" fillId="0" borderId="19" xfId="2" applyFont="1" applyFill="1" applyBorder="1" applyAlignment="1">
      <alignment horizontal="left" vertical="center" wrapText="1"/>
    </xf>
    <xf numFmtId="44" fontId="3" fillId="0" borderId="18" xfId="2" applyFont="1" applyBorder="1"/>
    <xf numFmtId="0" fontId="3" fillId="0" borderId="17" xfId="0" applyFont="1" applyBorder="1"/>
    <xf numFmtId="0" fontId="2" fillId="11" borderId="13" xfId="0" applyFont="1" applyFill="1" applyBorder="1" applyAlignment="1">
      <alignment horizontal="center" vertical="center"/>
    </xf>
    <xf numFmtId="14" fontId="2" fillId="11" borderId="13" xfId="0" applyNumberFormat="1" applyFont="1" applyFill="1" applyBorder="1" applyAlignment="1">
      <alignment horizontal="center" vertical="center"/>
    </xf>
    <xf numFmtId="0" fontId="2" fillId="11" borderId="13" xfId="0" applyFont="1" applyFill="1" applyBorder="1" applyAlignment="1">
      <alignment horizontal="center" wrapText="1"/>
    </xf>
    <xf numFmtId="43" fontId="3" fillId="0" borderId="17" xfId="1" applyFont="1" applyBorder="1"/>
    <xf numFmtId="4" fontId="3" fillId="0" borderId="21" xfId="0" applyNumberFormat="1" applyFont="1" applyBorder="1"/>
    <xf numFmtId="43" fontId="3" fillId="0" borderId="13" xfId="1" applyFont="1" applyBorder="1" applyAlignment="1">
      <alignment horizontal="left" vertical="center"/>
    </xf>
    <xf numFmtId="2" fontId="3" fillId="0" borderId="13" xfId="0" applyNumberFormat="1" applyFont="1" applyBorder="1" applyAlignment="1">
      <alignment horizontal="right" vertical="center"/>
    </xf>
    <xf numFmtId="43" fontId="3" fillId="0" borderId="13" xfId="0" applyNumberFormat="1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wrapText="1"/>
    </xf>
    <xf numFmtId="1" fontId="3" fillId="0" borderId="13" xfId="0" applyNumberFormat="1" applyFont="1" applyBorder="1" applyAlignment="1">
      <alignment horizontal="center"/>
    </xf>
    <xf numFmtId="44" fontId="15" fillId="0" borderId="13" xfId="0" applyNumberFormat="1" applyFont="1" applyBorder="1"/>
    <xf numFmtId="0" fontId="10" fillId="0" borderId="13" xfId="0" applyFont="1" applyBorder="1"/>
    <xf numFmtId="44" fontId="3" fillId="0" borderId="3" xfId="0" applyNumberFormat="1" applyFont="1" applyBorder="1"/>
    <xf numFmtId="17" fontId="2" fillId="6" borderId="13" xfId="0" applyNumberFormat="1" applyFont="1" applyFill="1" applyBorder="1" applyAlignment="1">
      <alignment horizontal="center" vertical="center" wrapText="1"/>
    </xf>
    <xf numFmtId="1" fontId="3" fillId="6" borderId="13" xfId="0" applyNumberFormat="1" applyFont="1" applyFill="1" applyBorder="1" applyAlignment="1">
      <alignment horizontal="center"/>
    </xf>
    <xf numFmtId="44" fontId="3" fillId="6" borderId="13" xfId="2" applyFont="1" applyFill="1" applyBorder="1"/>
    <xf numFmtId="44" fontId="3" fillId="6" borderId="13" xfId="0" applyNumberFormat="1" applyFont="1" applyFill="1" applyBorder="1"/>
    <xf numFmtId="14" fontId="3" fillId="6" borderId="13" xfId="0" applyNumberFormat="1" applyFont="1" applyFill="1" applyBorder="1" applyAlignment="1">
      <alignment horizontal="center"/>
    </xf>
    <xf numFmtId="44" fontId="2" fillId="6" borderId="13" xfId="0" applyNumberFormat="1" applyFont="1" applyFill="1" applyBorder="1"/>
    <xf numFmtId="0" fontId="2" fillId="6" borderId="13" xfId="0" applyFont="1" applyFill="1" applyBorder="1" applyAlignment="1">
      <alignment horizontal="left" vertical="center"/>
    </xf>
    <xf numFmtId="0" fontId="2" fillId="6" borderId="23" xfId="0" applyFont="1" applyFill="1" applyBorder="1" applyAlignment="1">
      <alignment horizontal="left" vertical="center"/>
    </xf>
    <xf numFmtId="44" fontId="2" fillId="6" borderId="13" xfId="2" applyFont="1" applyFill="1" applyBorder="1"/>
    <xf numFmtId="1" fontId="3" fillId="6" borderId="23" xfId="0" applyNumberFormat="1" applyFont="1" applyFill="1" applyBorder="1" applyAlignment="1">
      <alignment horizontal="center"/>
    </xf>
    <xf numFmtId="0" fontId="3" fillId="0" borderId="38" xfId="0" applyFont="1" applyBorder="1"/>
    <xf numFmtId="0" fontId="2" fillId="0" borderId="39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44" fontId="11" fillId="0" borderId="0" xfId="0" applyNumberFormat="1" applyFont="1"/>
    <xf numFmtId="165" fontId="3" fillId="0" borderId="0" xfId="0" applyNumberFormat="1" applyFont="1"/>
    <xf numFmtId="44" fontId="11" fillId="0" borderId="0" xfId="2" applyFont="1" applyFill="1"/>
    <xf numFmtId="0" fontId="25" fillId="0" borderId="0" xfId="0" applyFont="1"/>
    <xf numFmtId="44" fontId="10" fillId="0" borderId="0" xfId="0" applyNumberFormat="1" applyFont="1"/>
    <xf numFmtId="0" fontId="10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4" fillId="10" borderId="13" xfId="0" applyFont="1" applyFill="1" applyBorder="1"/>
    <xf numFmtId="164" fontId="14" fillId="10" borderId="13" xfId="0" applyNumberFormat="1" applyFont="1" applyFill="1" applyBorder="1" applyAlignment="1">
      <alignment horizontal="center" wrapText="1"/>
    </xf>
    <xf numFmtId="164" fontId="14" fillId="10" borderId="13" xfId="0" applyNumberFormat="1" applyFont="1" applyFill="1" applyBorder="1" applyAlignment="1">
      <alignment wrapText="1"/>
    </xf>
    <xf numFmtId="0" fontId="26" fillId="10" borderId="13" xfId="0" applyFont="1" applyFill="1" applyBorder="1" applyAlignment="1">
      <alignment horizontal="center" wrapText="1"/>
    </xf>
    <xf numFmtId="0" fontId="14" fillId="10" borderId="13" xfId="0" applyFont="1" applyFill="1" applyBorder="1" applyAlignment="1">
      <alignment horizontal="center"/>
    </xf>
    <xf numFmtId="164" fontId="14" fillId="10" borderId="13" xfId="0" applyNumberFormat="1" applyFont="1" applyFill="1" applyBorder="1" applyAlignment="1">
      <alignment horizontal="center"/>
    </xf>
    <xf numFmtId="0" fontId="26" fillId="10" borderId="13" xfId="0" applyFont="1" applyFill="1" applyBorder="1" applyAlignment="1">
      <alignment horizontal="center"/>
    </xf>
    <xf numFmtId="164" fontId="14" fillId="10" borderId="13" xfId="0" applyNumberFormat="1" applyFont="1" applyFill="1" applyBorder="1"/>
    <xf numFmtId="44" fontId="14" fillId="10" borderId="13" xfId="0" applyNumberFormat="1" applyFont="1" applyFill="1" applyBorder="1"/>
    <xf numFmtId="0" fontId="26" fillId="10" borderId="13" xfId="0" applyFont="1" applyFill="1" applyBorder="1"/>
    <xf numFmtId="0" fontId="3" fillId="6" borderId="13" xfId="0" applyFont="1" applyFill="1" applyBorder="1" applyAlignment="1">
      <alignment wrapText="1"/>
    </xf>
    <xf numFmtId="164" fontId="3" fillId="6" borderId="13" xfId="0" applyNumberFormat="1" applyFont="1" applyFill="1" applyBorder="1" applyAlignment="1">
      <alignment wrapText="1"/>
    </xf>
    <xf numFmtId="0" fontId="3" fillId="6" borderId="13" xfId="0" applyFont="1" applyFill="1" applyBorder="1" applyAlignment="1">
      <alignment horizontal="left"/>
    </xf>
    <xf numFmtId="43" fontId="3" fillId="6" borderId="13" xfId="1" applyFont="1" applyFill="1" applyBorder="1"/>
    <xf numFmtId="43" fontId="2" fillId="6" borderId="13" xfId="1" applyFont="1" applyFill="1" applyBorder="1"/>
    <xf numFmtId="44" fontId="24" fillId="0" borderId="0" xfId="3" applyNumberFormat="1" applyFill="1"/>
    <xf numFmtId="14" fontId="2" fillId="0" borderId="13" xfId="0" applyNumberFormat="1" applyFont="1" applyBorder="1" applyAlignment="1">
      <alignment horizontal="right"/>
    </xf>
    <xf numFmtId="1" fontId="15" fillId="0" borderId="13" xfId="0" applyNumberFormat="1" applyFont="1" applyBorder="1" applyAlignment="1">
      <alignment horizontal="center"/>
    </xf>
    <xf numFmtId="0" fontId="15" fillId="0" borderId="13" xfId="0" applyFont="1" applyBorder="1" applyAlignment="1">
      <alignment horizontal="right"/>
    </xf>
    <xf numFmtId="166" fontId="2" fillId="6" borderId="13" xfId="0" applyNumberFormat="1" applyFont="1" applyFill="1" applyBorder="1" applyAlignment="1">
      <alignment horizontal="center"/>
    </xf>
    <xf numFmtId="14" fontId="2" fillId="6" borderId="13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11" fillId="6" borderId="13" xfId="0" applyFont="1" applyFill="1" applyBorder="1"/>
    <xf numFmtId="0" fontId="16" fillId="6" borderId="13" xfId="0" applyFont="1" applyFill="1" applyBorder="1"/>
    <xf numFmtId="0" fontId="2" fillId="6" borderId="13" xfId="0" applyFont="1" applyFill="1" applyBorder="1" applyAlignment="1">
      <alignment horizontal="left" wrapText="1"/>
    </xf>
    <xf numFmtId="14" fontId="6" fillId="0" borderId="13" xfId="0" applyNumberFormat="1" applyFont="1" applyBorder="1" applyAlignment="1">
      <alignment horizontal="left" vertical="center" wrapText="1" indent="1"/>
    </xf>
    <xf numFmtId="0" fontId="14" fillId="8" borderId="23" xfId="0" applyFont="1" applyFill="1" applyBorder="1" applyAlignment="1">
      <alignment horizontal="center" vertical="center"/>
    </xf>
    <xf numFmtId="0" fontId="14" fillId="8" borderId="41" xfId="0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center" vertical="center"/>
    </xf>
    <xf numFmtId="0" fontId="18" fillId="2" borderId="32" xfId="0" applyFont="1" applyFill="1" applyBorder="1" applyAlignment="1">
      <alignment horizontal="center" vertical="center"/>
    </xf>
    <xf numFmtId="0" fontId="19" fillId="0" borderId="33" xfId="0" applyFont="1" applyBorder="1"/>
    <xf numFmtId="0" fontId="19" fillId="0" borderId="34" xfId="0" applyFont="1" applyBorder="1"/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10" fillId="0" borderId="30" xfId="0" applyFont="1" applyBorder="1"/>
    <xf numFmtId="0" fontId="10" fillId="0" borderId="25" xfId="0" applyFont="1" applyBorder="1"/>
    <xf numFmtId="0" fontId="2" fillId="0" borderId="3" xfId="0" applyFont="1" applyBorder="1" applyAlignment="1">
      <alignment horizontal="left" vertical="center" wrapText="1"/>
    </xf>
    <xf numFmtId="0" fontId="19" fillId="0" borderId="3" xfId="0" applyFont="1" applyBorder="1"/>
    <xf numFmtId="0" fontId="14" fillId="2" borderId="32" xfId="0" applyFont="1" applyFill="1" applyBorder="1" applyAlignment="1">
      <alignment horizontal="center" vertical="center"/>
    </xf>
    <xf numFmtId="0" fontId="10" fillId="0" borderId="33" xfId="0" applyFont="1" applyBorder="1"/>
    <xf numFmtId="0" fontId="10" fillId="0" borderId="34" xfId="0" applyFont="1" applyBorder="1"/>
    <xf numFmtId="0" fontId="17" fillId="0" borderId="23" xfId="0" applyFont="1" applyBorder="1" applyAlignment="1">
      <alignment horizontal="center"/>
    </xf>
    <xf numFmtId="0" fontId="17" fillId="0" borderId="41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27" fillId="0" borderId="23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/>
    </xf>
    <xf numFmtId="0" fontId="28" fillId="0" borderId="41" xfId="0" applyFont="1" applyBorder="1" applyAlignment="1">
      <alignment horizontal="center"/>
    </xf>
    <xf numFmtId="0" fontId="28" fillId="0" borderId="19" xfId="0" applyFont="1" applyBorder="1" applyAlignment="1">
      <alignment horizontal="center"/>
    </xf>
    <xf numFmtId="0" fontId="10" fillId="0" borderId="11" xfId="0" applyFont="1" applyBorder="1" applyAlignment="1"/>
    <xf numFmtId="0" fontId="15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3" fillId="7" borderId="17" xfId="0" applyFont="1" applyFill="1" applyBorder="1" applyAlignment="1">
      <alignment horizontal="center" vertical="center"/>
    </xf>
    <xf numFmtId="0" fontId="23" fillId="7" borderId="1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vertical="center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34" formatCode="_-&quot;R$&quot;\ * #,##0.00_-;\-&quot;R$&quot;\ * #,##0.00_-;_-&quot;R$&quot;\ * &quot;-&quot;??_-;_-@_-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34" formatCode="_-&quot;R$&quot;\ * #,##0.00_-;\-&quot;R$&quot;\ * #,##0.00_-;_-&quot;R$&quot;\ * &quot;-&quot;??_-;_-@_-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name val="Arial Narrow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auto="1"/>
        <name val="Arial Narrow"/>
        <family val="2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</dxf>
    <dxf>
      <font>
        <strike val="0"/>
        <outline val="0"/>
        <shadow val="0"/>
        <u val="none"/>
        <vertAlign val="baseline"/>
        <sz val="9"/>
        <color theme="0"/>
        <name val="Arial Narrow"/>
        <family val="2"/>
        <scheme val="none"/>
      </font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5">
    <tableStyle name="CONCILIAÇÃO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  <tableStyle name="RELAÇÃO DE PAGAMENTOS-style" pivot="0" count="3" xr9:uid="{00000000-0011-0000-FFFF-FFFF01000000}">
      <tableStyleElement type="headerRow" dxfId="33"/>
      <tableStyleElement type="firstRowStripe" dxfId="32"/>
      <tableStyleElement type="secondRowStripe" dxfId="31"/>
    </tableStyle>
    <tableStyle name="RELAÇÃO DE BENS-style" pivot="0" count="4" xr9:uid="{00000000-0011-0000-FFFF-FFFF02000000}">
      <tableStyleElement type="headerRow" dxfId="30"/>
      <tableStyleElement type="totalRow" dxfId="29"/>
      <tableStyleElement type="firstRowStripe" dxfId="28"/>
      <tableStyleElement type="secondRowStripe" dxfId="27"/>
    </tableStyle>
    <tableStyle name="VALOR REPASSADO A UFC-style" pivot="0" count="4" xr9:uid="{00000000-0011-0000-FFFF-FFFF03000000}">
      <tableStyleElement type="headerRow" dxfId="26"/>
      <tableStyleElement type="totalRow" dxfId="25"/>
      <tableStyleElement type="firstRowStripe" dxfId="24"/>
      <tableStyleElement type="secondRowStripe" dxfId="23"/>
    </tableStyle>
    <tableStyle name="RELATÓRIO DE VIAGENS-style" pivot="0" count="3" xr9:uid="{00000000-0011-0000-FFFF-FFFF04000000}">
      <tableStyleElement type="headerRow" dxfId="22"/>
      <tableStyleElement type="firstRowStripe" dxfId="21"/>
      <tableStyleElement type="secondRowStripe" dxfId="2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3:F26" headerRowDxfId="19" dataDxfId="18" totalsRowDxfId="17">
  <tableColumns count="6">
    <tableColumn id="2" xr3:uid="{00000000-0010-0000-0200-000002000000}" name="DATA" dataDxfId="16"/>
    <tableColumn id="1" xr3:uid="{503F47AB-E47C-4F2E-B42F-9FFBC0F39B3F}" name="FORNECEDOR" dataDxfId="15"/>
    <tableColumn id="3" xr3:uid="{00000000-0010-0000-0200-000003000000}" name="DOC. FISCAL" dataDxfId="14"/>
    <tableColumn id="4" xr3:uid="{00000000-0010-0000-0200-000004000000}" name="CNPJ" dataDxfId="13"/>
    <tableColumn id="5" xr3:uid="{00000000-0010-0000-0200-000005000000}" name="DESCRIÇÃO" dataDxfId="12"/>
    <tableColumn id="7" xr3:uid="{00000000-0010-0000-0200-000007000000}" name="VALOR" dataDxfId="11"/>
  </tableColumns>
  <tableStyleInfo name="RELAÇÃO DE BEN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978C66C-4CED-7A43-B769-F1AD96C4B087}" name="Table_42" displayName="Table_42" ref="A2:D20" totalsRowCount="1" headerRowDxfId="10" dataDxfId="9" totalsRowDxfId="8">
  <tableColumns count="4">
    <tableColumn id="1" xr3:uid="{C27C9927-8143-8B4F-B218-19ED6C6550E3}" name="ITEM" dataDxfId="7" totalsRowDxfId="6"/>
    <tableColumn id="11" xr3:uid="{96CE65D0-BA77-4067-ACF1-6A9C9B72492D}" name="Nº COMPROVANTE DE PAGAMENTO" dataDxfId="5" totalsRowDxfId="4"/>
    <tableColumn id="3" xr3:uid="{00A5BD4B-8613-4ABE-918B-449A9AC2850C}" name="DATA DO RECOLHIMENTO" dataDxfId="3" totalsRowDxfId="2"/>
    <tableColumn id="8" xr3:uid="{04FD253C-C657-E04D-9728-236102472774}" name="VALOR DA GRU Pago" dataDxfId="1" totalsRowDxfId="0"/>
  </tableColumns>
  <tableStyleInfo name="VALOR REPASSADO A UFC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1"/>
  <sheetViews>
    <sheetView zoomScale="172" zoomScaleNormal="172" workbookViewId="0">
      <selection activeCell="A2" sqref="A2"/>
    </sheetView>
  </sheetViews>
  <sheetFormatPr defaultColWidth="12.625" defaultRowHeight="15" customHeight="1" x14ac:dyDescent="0.2"/>
  <cols>
    <col min="1" max="1" width="49" style="12" customWidth="1"/>
    <col min="2" max="2" width="10.625" style="12" customWidth="1"/>
    <col min="3" max="3" width="10.75" style="12" customWidth="1"/>
    <col min="4" max="4" width="10.625" style="12" customWidth="1"/>
    <col min="5" max="6" width="12.625" style="12" hidden="1" customWidth="1"/>
    <col min="7" max="7" width="12.375" style="12" customWidth="1"/>
    <col min="8" max="8" width="8.625" style="12" customWidth="1"/>
    <col min="9" max="9" width="11.125" style="12" bestFit="1" customWidth="1"/>
    <col min="10" max="10" width="10.125" style="12" customWidth="1"/>
    <col min="11" max="24" width="8.625" style="12" customWidth="1"/>
    <col min="25" max="16384" width="12.625" style="12"/>
  </cols>
  <sheetData>
    <row r="1" spans="1:24" ht="15" customHeight="1" x14ac:dyDescent="0.25">
      <c r="A1" s="233" t="s">
        <v>0</v>
      </c>
      <c r="B1" s="234"/>
      <c r="C1" s="234"/>
      <c r="D1" s="234"/>
      <c r="E1" s="234"/>
      <c r="F1" s="234"/>
      <c r="G1" s="235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ht="12.75" customHeight="1" x14ac:dyDescent="0.25">
      <c r="A2" s="182" t="s">
        <v>1</v>
      </c>
      <c r="B2" s="183"/>
      <c r="C2" s="184"/>
      <c r="D2" s="30"/>
      <c r="E2" s="30"/>
      <c r="F2" s="30"/>
      <c r="G2" s="18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4" ht="12.75" customHeight="1" x14ac:dyDescent="0.25">
      <c r="A3" s="182" t="s">
        <v>2</v>
      </c>
      <c r="B3" s="183"/>
      <c r="C3" s="184"/>
      <c r="D3" s="30"/>
      <c r="E3" s="30"/>
      <c r="F3" s="30"/>
      <c r="G3" s="18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4" ht="25.5" customHeight="1" x14ac:dyDescent="0.25">
      <c r="A4" s="192" t="s">
        <v>3</v>
      </c>
      <c r="B4" s="193" t="s">
        <v>4</v>
      </c>
      <c r="C4" s="194" t="s">
        <v>4</v>
      </c>
      <c r="D4" s="193" t="s">
        <v>4</v>
      </c>
      <c r="E4" s="195"/>
      <c r="F4" s="195"/>
      <c r="G4" s="193" t="s">
        <v>4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4" s="191" customFormat="1" ht="24.75" customHeight="1" x14ac:dyDescent="0.25">
      <c r="A5" s="196" t="s">
        <v>5</v>
      </c>
      <c r="B5" s="197" t="s">
        <v>6</v>
      </c>
      <c r="C5" s="193" t="s">
        <v>380</v>
      </c>
      <c r="D5" s="193" t="s">
        <v>457</v>
      </c>
      <c r="E5" s="198"/>
      <c r="F5" s="198"/>
      <c r="G5" s="193" t="s">
        <v>458</v>
      </c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</row>
    <row r="6" spans="1:24" ht="12.75" customHeight="1" x14ac:dyDescent="0.25">
      <c r="A6" s="14" t="s">
        <v>7</v>
      </c>
      <c r="B6" s="38">
        <v>1569160</v>
      </c>
      <c r="C6" s="38">
        <v>1215978</v>
      </c>
      <c r="D6" s="173">
        <v>240332</v>
      </c>
      <c r="E6" s="14"/>
      <c r="F6" s="14"/>
      <c r="G6" s="174">
        <f>C6+D6</f>
        <v>1456310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12.75" customHeight="1" x14ac:dyDescent="0.25">
      <c r="A7" s="14" t="s">
        <v>8</v>
      </c>
      <c r="B7" s="38">
        <v>0</v>
      </c>
      <c r="C7" s="38">
        <v>0</v>
      </c>
      <c r="D7" s="173">
        <v>4273.96</v>
      </c>
      <c r="E7" s="14"/>
      <c r="F7" s="14"/>
      <c r="G7" s="173">
        <f>D7</f>
        <v>4273.96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ht="12.75" customHeight="1" x14ac:dyDescent="0.25">
      <c r="A8" s="14" t="s">
        <v>9</v>
      </c>
      <c r="B8" s="38">
        <v>0</v>
      </c>
      <c r="C8" s="38">
        <v>0</v>
      </c>
      <c r="D8" s="206">
        <f>23926.15+76</f>
        <v>24002.15</v>
      </c>
      <c r="E8" s="14"/>
      <c r="F8" s="14"/>
      <c r="G8" s="174">
        <f>C8+D8</f>
        <v>24002.15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2.75" customHeight="1" x14ac:dyDescent="0.25">
      <c r="A9" s="192" t="s">
        <v>10</v>
      </c>
      <c r="B9" s="199">
        <f t="shared" ref="B9:F9" si="0">SUM(B6:B8)</f>
        <v>1569160</v>
      </c>
      <c r="C9" s="199">
        <f t="shared" si="0"/>
        <v>1215978</v>
      </c>
      <c r="D9" s="199">
        <f t="shared" si="0"/>
        <v>268608.11</v>
      </c>
      <c r="E9" s="199">
        <f t="shared" si="0"/>
        <v>0</v>
      </c>
      <c r="F9" s="199">
        <f t="shared" si="0"/>
        <v>0</v>
      </c>
      <c r="G9" s="200">
        <f>C9+D9</f>
        <v>1484586.1099999999</v>
      </c>
      <c r="H9" s="2"/>
      <c r="I9" s="207" t="s">
        <v>460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188" customFormat="1" ht="29.25" customHeight="1" x14ac:dyDescent="0.25">
      <c r="A10" s="192" t="s">
        <v>11</v>
      </c>
      <c r="B10" s="199" t="s">
        <v>6</v>
      </c>
      <c r="C10" s="193" t="s">
        <v>380</v>
      </c>
      <c r="D10" s="193" t="s">
        <v>459</v>
      </c>
      <c r="E10" s="195"/>
      <c r="F10" s="195"/>
      <c r="G10" s="193" t="s">
        <v>294</v>
      </c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</row>
    <row r="11" spans="1:24" ht="12.75" customHeight="1" x14ac:dyDescent="0.25">
      <c r="A11" s="216" t="s">
        <v>12</v>
      </c>
      <c r="B11" s="216"/>
      <c r="C11" s="216"/>
      <c r="D11" s="216"/>
      <c r="E11" s="216"/>
      <c r="F11" s="216"/>
      <c r="G11" s="216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12" customHeight="1" x14ac:dyDescent="0.25">
      <c r="A12" s="14" t="s">
        <v>13</v>
      </c>
      <c r="B12" s="38">
        <v>0</v>
      </c>
      <c r="C12" s="38">
        <v>0</v>
      </c>
      <c r="D12" s="38">
        <v>0</v>
      </c>
      <c r="E12" s="38">
        <v>0</v>
      </c>
      <c r="F12" s="38">
        <v>0</v>
      </c>
      <c r="G12" s="38">
        <v>0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2.75" hidden="1" customHeight="1" x14ac:dyDescent="0.25">
      <c r="A13" s="14" t="s">
        <v>14</v>
      </c>
      <c r="B13" s="38">
        <v>0</v>
      </c>
      <c r="C13" s="38">
        <v>0</v>
      </c>
      <c r="D13" s="38">
        <v>0</v>
      </c>
      <c r="E13" s="38">
        <v>0</v>
      </c>
      <c r="F13" s="38">
        <v>0</v>
      </c>
      <c r="G13" s="38"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12.75" hidden="1" customHeight="1" x14ac:dyDescent="0.25">
      <c r="A14" s="14" t="s">
        <v>15</v>
      </c>
      <c r="B14" s="38">
        <v>0</v>
      </c>
      <c r="C14" s="38">
        <v>0</v>
      </c>
      <c r="D14" s="38">
        <v>0</v>
      </c>
      <c r="E14" s="38">
        <v>0</v>
      </c>
      <c r="F14" s="38">
        <v>0</v>
      </c>
      <c r="G14" s="38">
        <v>0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12.75" customHeight="1" x14ac:dyDescent="0.25">
      <c r="A15" s="14" t="s">
        <v>16</v>
      </c>
      <c r="B15" s="38">
        <v>0</v>
      </c>
      <c r="C15" s="38">
        <v>0</v>
      </c>
      <c r="D15" s="38">
        <v>0</v>
      </c>
      <c r="E15" s="38">
        <v>0</v>
      </c>
      <c r="F15" s="38">
        <v>0</v>
      </c>
      <c r="G15" s="38"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12.75" customHeight="1" x14ac:dyDescent="0.25">
      <c r="A16" s="15" t="s">
        <v>17</v>
      </c>
      <c r="B16" s="16">
        <f t="shared" ref="B16:C16" si="1">SUM(B12:B15)</f>
        <v>0</v>
      </c>
      <c r="C16" s="16">
        <f t="shared" si="1"/>
        <v>0</v>
      </c>
      <c r="D16" s="16">
        <f t="shared" ref="D16:G16" si="2">SUM(D12:D15)</f>
        <v>0</v>
      </c>
      <c r="E16" s="16">
        <f t="shared" si="2"/>
        <v>0</v>
      </c>
      <c r="F16" s="16">
        <f t="shared" si="2"/>
        <v>0</v>
      </c>
      <c r="G16" s="16">
        <f t="shared" si="2"/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12.75" customHeight="1" x14ac:dyDescent="0.25">
      <c r="A17" s="216" t="s">
        <v>18</v>
      </c>
      <c r="B17" s="216"/>
      <c r="C17" s="216"/>
      <c r="D17" s="216"/>
      <c r="E17" s="216"/>
      <c r="F17" s="216"/>
      <c r="G17" s="216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12" customHeight="1" x14ac:dyDescent="0.25">
      <c r="A18" s="14" t="s">
        <v>19</v>
      </c>
      <c r="B18" s="38">
        <v>0</v>
      </c>
      <c r="C18" s="38">
        <v>0</v>
      </c>
      <c r="D18" s="38">
        <v>0</v>
      </c>
      <c r="E18" s="38">
        <v>0</v>
      </c>
      <c r="F18" s="38">
        <v>0</v>
      </c>
      <c r="G18" s="38"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12" customHeight="1" x14ac:dyDescent="0.25">
      <c r="A19" s="14" t="s">
        <v>20</v>
      </c>
      <c r="B19" s="38">
        <v>0</v>
      </c>
      <c r="C19" s="38">
        <v>0</v>
      </c>
      <c r="D19" s="38">
        <v>0</v>
      </c>
      <c r="E19" s="38">
        <v>0</v>
      </c>
      <c r="F19" s="38">
        <v>0</v>
      </c>
      <c r="G19" s="38"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12" customHeight="1" x14ac:dyDescent="0.25">
      <c r="A20" s="14" t="s">
        <v>21</v>
      </c>
      <c r="B20" s="38">
        <v>0</v>
      </c>
      <c r="C20" s="38">
        <v>0</v>
      </c>
      <c r="D20" s="38">
        <v>0</v>
      </c>
      <c r="E20" s="38">
        <v>0</v>
      </c>
      <c r="F20" s="38">
        <v>0</v>
      </c>
      <c r="G20" s="38"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14.25" customHeight="1" x14ac:dyDescent="0.25">
      <c r="A21" s="15" t="s">
        <v>22</v>
      </c>
      <c r="B21" s="16">
        <f t="shared" ref="B21:C21" si="3">SUM(B18:B20)</f>
        <v>0</v>
      </c>
      <c r="C21" s="16">
        <f t="shared" si="3"/>
        <v>0</v>
      </c>
      <c r="D21" s="16">
        <f t="shared" ref="D21:G21" si="4">SUM(D18:D20)</f>
        <v>0</v>
      </c>
      <c r="E21" s="16">
        <f t="shared" si="4"/>
        <v>0</v>
      </c>
      <c r="F21" s="16">
        <f t="shared" si="4"/>
        <v>0</v>
      </c>
      <c r="G21" s="16">
        <f t="shared" si="4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14.25" customHeight="1" x14ac:dyDescent="0.25">
      <c r="A22" s="216" t="s">
        <v>23</v>
      </c>
      <c r="B22" s="216"/>
      <c r="C22" s="216"/>
      <c r="D22" s="216"/>
      <c r="E22" s="216"/>
      <c r="F22" s="216"/>
      <c r="G22" s="216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12.75" customHeight="1" x14ac:dyDescent="0.25">
      <c r="A23" s="15" t="s">
        <v>24</v>
      </c>
      <c r="B23" s="16">
        <v>0</v>
      </c>
      <c r="C23" s="16">
        <v>0</v>
      </c>
      <c r="D23" s="16">
        <v>0</v>
      </c>
      <c r="E23" s="16">
        <v>0</v>
      </c>
      <c r="F23" s="14"/>
      <c r="G23" s="16">
        <v>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4" ht="14.25" customHeight="1" x14ac:dyDescent="0.25">
      <c r="A24" s="202" t="s">
        <v>437</v>
      </c>
      <c r="B24" s="38">
        <v>0</v>
      </c>
      <c r="C24" s="38">
        <v>0</v>
      </c>
      <c r="D24" s="38">
        <v>0</v>
      </c>
      <c r="E24" s="38">
        <v>0</v>
      </c>
      <c r="F24" s="14"/>
      <c r="G24" s="38"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4" ht="12.75" customHeight="1" x14ac:dyDescent="0.25">
      <c r="A25" s="15" t="s">
        <v>25</v>
      </c>
      <c r="B25" s="16">
        <v>0</v>
      </c>
      <c r="C25" s="16">
        <v>0</v>
      </c>
      <c r="D25" s="16">
        <v>0</v>
      </c>
      <c r="E25" s="16">
        <v>0</v>
      </c>
      <c r="F25" s="14"/>
      <c r="G25" s="16"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4" ht="14.25" customHeight="1" x14ac:dyDescent="0.25">
      <c r="A26" s="202" t="s">
        <v>26</v>
      </c>
      <c r="B26" s="38">
        <v>0</v>
      </c>
      <c r="C26" s="38">
        <v>0</v>
      </c>
      <c r="D26" s="38">
        <v>0</v>
      </c>
      <c r="E26" s="38">
        <v>0</v>
      </c>
      <c r="F26" s="14"/>
      <c r="G26" s="38">
        <v>0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4" ht="14.25" customHeight="1" x14ac:dyDescent="0.25">
      <c r="A27" s="202" t="s">
        <v>27</v>
      </c>
      <c r="B27" s="38">
        <v>0</v>
      </c>
      <c r="C27" s="38">
        <v>0</v>
      </c>
      <c r="D27" s="38">
        <v>0</v>
      </c>
      <c r="E27" s="38">
        <v>0</v>
      </c>
      <c r="F27" s="14"/>
      <c r="G27" s="38"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4" ht="14.25" customHeight="1" x14ac:dyDescent="0.25">
      <c r="A28" s="202" t="s">
        <v>28</v>
      </c>
      <c r="B28" s="38">
        <v>0</v>
      </c>
      <c r="C28" s="38">
        <v>0</v>
      </c>
      <c r="D28" s="38">
        <v>0</v>
      </c>
      <c r="E28" s="38">
        <v>0</v>
      </c>
      <c r="F28" s="14"/>
      <c r="G28" s="38"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4" ht="14.25" customHeight="1" x14ac:dyDescent="0.25">
      <c r="A29" s="202" t="s">
        <v>29</v>
      </c>
      <c r="B29" s="38">
        <v>0</v>
      </c>
      <c r="C29" s="38">
        <v>0</v>
      </c>
      <c r="D29" s="38">
        <v>0</v>
      </c>
      <c r="E29" s="38">
        <v>0</v>
      </c>
      <c r="F29" s="14"/>
      <c r="G29" s="38"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4" ht="12.75" customHeight="1" x14ac:dyDescent="0.25">
      <c r="A30" s="15" t="s">
        <v>30</v>
      </c>
      <c r="B30" s="16">
        <f t="shared" ref="B30:C30" si="5">SUM(B24,B26:B29)</f>
        <v>0</v>
      </c>
      <c r="C30" s="16">
        <f t="shared" si="5"/>
        <v>0</v>
      </c>
      <c r="D30" s="16">
        <f t="shared" ref="D30:E30" si="6">SUM(D24,D26:D29)</f>
        <v>0</v>
      </c>
      <c r="E30" s="16">
        <f t="shared" si="6"/>
        <v>0</v>
      </c>
      <c r="F30" s="14"/>
      <c r="G30" s="16">
        <f t="shared" ref="G30" si="7">SUM(G24,G26:G29)</f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4" ht="12.75" customHeight="1" x14ac:dyDescent="0.25">
      <c r="A31" s="213" t="s">
        <v>31</v>
      </c>
      <c r="B31" s="213"/>
      <c r="C31" s="213"/>
      <c r="D31" s="213"/>
      <c r="E31" s="213"/>
      <c r="F31" s="213"/>
      <c r="G31" s="21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 spans="1:24" ht="14.25" customHeight="1" x14ac:dyDescent="0.25">
      <c r="A32" s="14" t="s">
        <v>32</v>
      </c>
      <c r="B32" s="38">
        <v>0</v>
      </c>
      <c r="C32" s="38">
        <v>0</v>
      </c>
      <c r="D32" s="38">
        <v>0</v>
      </c>
      <c r="E32" s="14"/>
      <c r="F32" s="14"/>
      <c r="G32" s="174">
        <f>C32+D32</f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 spans="1:24" ht="14.25" customHeight="1" x14ac:dyDescent="0.25">
      <c r="A33" s="14" t="s">
        <v>33</v>
      </c>
      <c r="B33" s="38">
        <v>0</v>
      </c>
      <c r="C33" s="38">
        <v>3483.11</v>
      </c>
      <c r="D33" s="173">
        <v>2010.7</v>
      </c>
      <c r="E33" s="14"/>
      <c r="F33" s="14"/>
      <c r="G33" s="174">
        <f>C33+D33</f>
        <v>5493.81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 spans="1:24" ht="14.25" customHeight="1" x14ac:dyDescent="0.25">
      <c r="A34" s="14" t="s">
        <v>34</v>
      </c>
      <c r="B34" s="38">
        <v>0</v>
      </c>
      <c r="C34" s="38">
        <v>0</v>
      </c>
      <c r="D34" s="38">
        <v>0</v>
      </c>
      <c r="E34" s="14"/>
      <c r="F34" s="14"/>
      <c r="G34" s="174">
        <f t="shared" ref="G34:G42" si="8">C34+D34</f>
        <v>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ht="14.25" customHeight="1" x14ac:dyDescent="0.25">
      <c r="A35" s="14" t="s">
        <v>35</v>
      </c>
      <c r="B35" s="38">
        <v>8000</v>
      </c>
      <c r="C35" s="38">
        <v>4800.03</v>
      </c>
      <c r="D35" s="38">
        <v>0</v>
      </c>
      <c r="E35" s="14"/>
      <c r="F35" s="14"/>
      <c r="G35" s="174">
        <f t="shared" si="8"/>
        <v>4800.03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 spans="1:24" ht="14.25" customHeight="1" x14ac:dyDescent="0.25">
      <c r="A36" s="14" t="s">
        <v>36</v>
      </c>
      <c r="B36" s="38">
        <v>8000</v>
      </c>
      <c r="C36" s="38">
        <v>2482.65</v>
      </c>
      <c r="D36" s="38">
        <v>0</v>
      </c>
      <c r="E36" s="14"/>
      <c r="F36" s="14"/>
      <c r="G36" s="174">
        <f t="shared" si="8"/>
        <v>2482.65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ht="14.25" customHeight="1" x14ac:dyDescent="0.25">
      <c r="A37" s="14" t="s">
        <v>37</v>
      </c>
      <c r="B37" s="38">
        <v>0</v>
      </c>
      <c r="C37" s="38">
        <v>0</v>
      </c>
      <c r="D37" s="38">
        <v>0</v>
      </c>
      <c r="E37" s="14"/>
      <c r="F37" s="14"/>
      <c r="G37" s="174">
        <f t="shared" si="8"/>
        <v>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14.25" customHeight="1" x14ac:dyDescent="0.25">
      <c r="A38" s="14" t="s">
        <v>38</v>
      </c>
      <c r="B38" s="38">
        <v>0</v>
      </c>
      <c r="C38" s="38">
        <v>0</v>
      </c>
      <c r="D38" s="38">
        <v>0</v>
      </c>
      <c r="E38" s="14"/>
      <c r="F38" s="14"/>
      <c r="G38" s="174">
        <f t="shared" si="8"/>
        <v>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  <row r="39" spans="1:24" ht="14.25" customHeight="1" x14ac:dyDescent="0.25">
      <c r="A39" s="14" t="s">
        <v>39</v>
      </c>
      <c r="B39" s="38">
        <v>0</v>
      </c>
      <c r="C39" s="38">
        <v>0</v>
      </c>
      <c r="D39" s="38">
        <v>0</v>
      </c>
      <c r="E39" s="14"/>
      <c r="F39" s="14"/>
      <c r="G39" s="174">
        <f t="shared" si="8"/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</row>
    <row r="40" spans="1:24" ht="14.25" customHeight="1" x14ac:dyDescent="0.25">
      <c r="A40" s="14" t="s">
        <v>430</v>
      </c>
      <c r="B40" s="203">
        <v>8000</v>
      </c>
      <c r="C40" s="38">
        <v>2900.96</v>
      </c>
      <c r="D40" s="174">
        <v>0</v>
      </c>
      <c r="E40" s="14"/>
      <c r="F40" s="14"/>
      <c r="G40" s="174">
        <f t="shared" si="8"/>
        <v>2900.96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</row>
    <row r="41" spans="1:24" ht="14.25" customHeight="1" x14ac:dyDescent="0.25">
      <c r="A41" s="14" t="s">
        <v>431</v>
      </c>
      <c r="B41" s="38">
        <v>0</v>
      </c>
      <c r="C41" s="203"/>
      <c r="D41" s="38">
        <v>0</v>
      </c>
      <c r="E41" s="14"/>
      <c r="F41" s="14"/>
      <c r="G41" s="174">
        <f t="shared" si="8"/>
        <v>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</row>
    <row r="42" spans="1:24" ht="14.25" customHeight="1" x14ac:dyDescent="0.25">
      <c r="A42" s="14" t="s">
        <v>432</v>
      </c>
      <c r="B42" s="38">
        <v>0</v>
      </c>
      <c r="C42" s="203">
        <v>571</v>
      </c>
      <c r="D42" s="38">
        <v>0</v>
      </c>
      <c r="E42" s="14"/>
      <c r="F42" s="14"/>
      <c r="G42" s="174">
        <f t="shared" si="8"/>
        <v>571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</row>
    <row r="43" spans="1:24" ht="12.75" customHeight="1" x14ac:dyDescent="0.25">
      <c r="A43" s="16" t="s">
        <v>40</v>
      </c>
      <c r="B43" s="16">
        <f>SUM(B32:B40)</f>
        <v>24000</v>
      </c>
      <c r="C43" s="16">
        <f>SUM(C32:C42)</f>
        <v>14237.75</v>
      </c>
      <c r="D43" s="16">
        <f>SUM(D32:D39)</f>
        <v>2010.7</v>
      </c>
      <c r="E43" s="16">
        <f t="shared" ref="E43:F43" si="9">SUM(E35,E37:E41)</f>
        <v>0</v>
      </c>
      <c r="F43" s="16">
        <f t="shared" si="9"/>
        <v>0</v>
      </c>
      <c r="G43" s="16">
        <f>C43+D43</f>
        <v>16248.45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2.75" customHeight="1" x14ac:dyDescent="0.25">
      <c r="A44" s="213" t="s">
        <v>41</v>
      </c>
      <c r="B44" s="214"/>
      <c r="C44" s="214"/>
      <c r="D44" s="14"/>
      <c r="E44" s="14"/>
      <c r="F44" s="14"/>
      <c r="G44" s="14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ht="12.75" customHeight="1" x14ac:dyDescent="0.25">
      <c r="A45" s="204" t="s">
        <v>42</v>
      </c>
      <c r="B45" s="38">
        <v>4500</v>
      </c>
      <c r="C45" s="38">
        <v>0</v>
      </c>
      <c r="D45" s="38">
        <v>1791.31</v>
      </c>
      <c r="E45" s="38">
        <v>0</v>
      </c>
      <c r="F45" s="38">
        <v>0</v>
      </c>
      <c r="G45" s="174">
        <f t="shared" ref="G45" si="10">C45+D45</f>
        <v>1791.31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2.75" customHeight="1" x14ac:dyDescent="0.25">
      <c r="A46" s="204" t="s">
        <v>43</v>
      </c>
      <c r="B46" s="38">
        <v>6000</v>
      </c>
      <c r="C46" s="38">
        <v>0</v>
      </c>
      <c r="D46" s="38">
        <v>0</v>
      </c>
      <c r="E46" s="38">
        <v>0</v>
      </c>
      <c r="F46" s="38">
        <v>0</v>
      </c>
      <c r="G46" s="38">
        <v>0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ht="12.75" customHeight="1" x14ac:dyDescent="0.25">
      <c r="A47" s="15" t="s">
        <v>44</v>
      </c>
      <c r="B47" s="16">
        <f t="shared" ref="B47:G47" si="11">SUM(B45:B46)</f>
        <v>10500</v>
      </c>
      <c r="C47" s="16">
        <f t="shared" si="11"/>
        <v>0</v>
      </c>
      <c r="D47" s="16">
        <f t="shared" si="11"/>
        <v>1791.31</v>
      </c>
      <c r="E47" s="16">
        <f t="shared" si="11"/>
        <v>0</v>
      </c>
      <c r="F47" s="16">
        <f t="shared" si="11"/>
        <v>0</v>
      </c>
      <c r="G47" s="16">
        <f t="shared" si="11"/>
        <v>1791.31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ht="12.75" customHeight="1" x14ac:dyDescent="0.25">
      <c r="A48" s="213" t="s">
        <v>45</v>
      </c>
      <c r="B48" s="215"/>
      <c r="C48" s="215"/>
      <c r="D48" s="15"/>
      <c r="E48" s="15"/>
      <c r="F48" s="15"/>
      <c r="G48" s="15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ht="12.75" customHeight="1" x14ac:dyDescent="0.25">
      <c r="A49" s="14" t="s">
        <v>46</v>
      </c>
      <c r="B49" s="38">
        <v>2000</v>
      </c>
      <c r="C49" s="38">
        <v>0</v>
      </c>
      <c r="D49" s="38">
        <v>0</v>
      </c>
      <c r="E49" s="14"/>
      <c r="F49" s="14"/>
      <c r="G49" s="174">
        <f t="shared" ref="G49:G52" si="12">C49+D49</f>
        <v>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ht="12.75" customHeight="1" x14ac:dyDescent="0.25">
      <c r="A50" s="14" t="s">
        <v>47</v>
      </c>
      <c r="B50" s="38">
        <v>0</v>
      </c>
      <c r="C50" s="38">
        <v>0</v>
      </c>
      <c r="D50" s="38">
        <v>0</v>
      </c>
      <c r="E50" s="14"/>
      <c r="F50" s="14"/>
      <c r="G50" s="174">
        <f t="shared" si="12"/>
        <v>0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ht="12.75" customHeight="1" x14ac:dyDescent="0.25">
      <c r="A51" s="14" t="s">
        <v>48</v>
      </c>
      <c r="B51" s="38">
        <v>0</v>
      </c>
      <c r="C51" s="38">
        <v>0</v>
      </c>
      <c r="D51" s="38">
        <v>0</v>
      </c>
      <c r="E51" s="14"/>
      <c r="F51" s="14"/>
      <c r="G51" s="174">
        <f t="shared" si="12"/>
        <v>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t="12.75" customHeight="1" x14ac:dyDescent="0.25">
      <c r="A52" s="14" t="s">
        <v>49</v>
      </c>
      <c r="B52" s="38">
        <v>6000</v>
      </c>
      <c r="C52" s="38"/>
      <c r="D52" s="38">
        <v>0</v>
      </c>
      <c r="E52" s="14"/>
      <c r="F52" s="14"/>
      <c r="G52" s="174">
        <f t="shared" si="12"/>
        <v>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ht="12.75" customHeight="1" x14ac:dyDescent="0.25">
      <c r="A53" s="15" t="s">
        <v>433</v>
      </c>
      <c r="B53" s="16">
        <f t="shared" ref="B53:C53" si="13">SUM(B49:B52)</f>
        <v>8000</v>
      </c>
      <c r="C53" s="16">
        <f t="shared" si="13"/>
        <v>0</v>
      </c>
      <c r="D53" s="16"/>
      <c r="E53" s="16"/>
      <c r="F53" s="16"/>
      <c r="G53" s="16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2.75" customHeight="1" x14ac:dyDescent="0.25">
      <c r="A54" s="213" t="s">
        <v>50</v>
      </c>
      <c r="B54" s="214"/>
      <c r="C54" s="214"/>
      <c r="D54" s="14"/>
      <c r="E54" s="14"/>
      <c r="F54" s="14"/>
      <c r="G54" s="14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12.75" customHeight="1" x14ac:dyDescent="0.25">
      <c r="A55" s="14" t="s">
        <v>308</v>
      </c>
      <c r="B55" s="38">
        <v>60000</v>
      </c>
      <c r="C55" s="38">
        <v>45970.02</v>
      </c>
      <c r="D55" s="173">
        <v>4450</v>
      </c>
      <c r="E55" s="14"/>
      <c r="F55" s="14"/>
      <c r="G55" s="174">
        <f>C55+D55</f>
        <v>50420.02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</row>
    <row r="56" spans="1:24" ht="12.75" customHeight="1" x14ac:dyDescent="0.25">
      <c r="A56" s="14" t="s">
        <v>51</v>
      </c>
      <c r="B56" s="38">
        <v>104000</v>
      </c>
      <c r="C56" s="38">
        <v>75413.2</v>
      </c>
      <c r="D56" s="38">
        <v>0</v>
      </c>
      <c r="E56" s="14"/>
      <c r="F56" s="14"/>
      <c r="G56" s="174">
        <f t="shared" ref="G56:G66" si="14">C56+D56</f>
        <v>75413.2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ht="12.75" customHeight="1" x14ac:dyDescent="0.25">
      <c r="A57" s="14" t="s">
        <v>318</v>
      </c>
      <c r="B57" s="38">
        <v>0</v>
      </c>
      <c r="C57" s="38">
        <v>35121.699999999997</v>
      </c>
      <c r="D57" s="173">
        <v>191538.72</v>
      </c>
      <c r="E57" s="14"/>
      <c r="F57" s="14"/>
      <c r="G57" s="174">
        <v>99051.79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ht="12.75" customHeight="1" x14ac:dyDescent="0.25">
      <c r="A58" s="14" t="s">
        <v>413</v>
      </c>
      <c r="B58" s="38">
        <v>127500</v>
      </c>
      <c r="C58" s="38">
        <v>13919.96</v>
      </c>
      <c r="D58" s="173">
        <v>82389.75</v>
      </c>
      <c r="E58" s="14"/>
      <c r="F58" s="14"/>
      <c r="G58" s="174">
        <f t="shared" si="14"/>
        <v>96309.709999999992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ht="12.75" customHeight="1" x14ac:dyDescent="0.25">
      <c r="A59" s="14" t="s">
        <v>414</v>
      </c>
      <c r="B59" s="38">
        <v>15600</v>
      </c>
      <c r="C59" s="38">
        <v>0</v>
      </c>
      <c r="D59" s="38">
        <v>0</v>
      </c>
      <c r="E59" s="14"/>
      <c r="F59" s="14"/>
      <c r="G59" s="174">
        <f t="shared" si="14"/>
        <v>0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ht="12.75" customHeight="1" x14ac:dyDescent="0.25">
      <c r="A60" s="14" t="s">
        <v>415</v>
      </c>
      <c r="B60" s="38">
        <v>7000</v>
      </c>
      <c r="C60" s="38">
        <v>4032</v>
      </c>
      <c r="D60" s="14"/>
      <c r="E60" s="14"/>
      <c r="F60" s="14"/>
      <c r="G60" s="174">
        <f t="shared" si="14"/>
        <v>4032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ht="12.75" customHeight="1" x14ac:dyDescent="0.25">
      <c r="A61" s="14" t="s">
        <v>416</v>
      </c>
      <c r="B61" s="38">
        <v>500000</v>
      </c>
      <c r="C61" s="38">
        <v>27900.720000000001</v>
      </c>
      <c r="D61" s="173">
        <v>31369.25</v>
      </c>
      <c r="E61" s="14"/>
      <c r="F61" s="14"/>
      <c r="G61" s="174">
        <f t="shared" si="14"/>
        <v>59269.97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ht="12.75" customHeight="1" x14ac:dyDescent="0.25">
      <c r="A62" s="14" t="s">
        <v>417</v>
      </c>
      <c r="B62" s="38">
        <v>0</v>
      </c>
      <c r="C62" s="38">
        <v>0</v>
      </c>
      <c r="D62" s="38">
        <v>0</v>
      </c>
      <c r="E62" s="38">
        <v>0</v>
      </c>
      <c r="F62" s="38">
        <v>0</v>
      </c>
      <c r="G62" s="174">
        <f t="shared" si="14"/>
        <v>0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2.75" customHeight="1" x14ac:dyDescent="0.25">
      <c r="A63" s="14" t="s">
        <v>418</v>
      </c>
      <c r="B63" s="38">
        <v>0</v>
      </c>
      <c r="C63" s="38">
        <v>3024</v>
      </c>
      <c r="D63" s="38">
        <v>0</v>
      </c>
      <c r="E63" s="14"/>
      <c r="F63" s="14"/>
      <c r="G63" s="174">
        <f t="shared" si="14"/>
        <v>3024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2.75" customHeight="1" x14ac:dyDescent="0.25">
      <c r="A64" s="14" t="s">
        <v>419</v>
      </c>
      <c r="B64" s="38">
        <v>0</v>
      </c>
      <c r="C64" s="38">
        <v>1755.6</v>
      </c>
      <c r="D64" s="38">
        <v>0</v>
      </c>
      <c r="E64" s="14"/>
      <c r="F64" s="14"/>
      <c r="G64" s="174">
        <f t="shared" si="14"/>
        <v>1755.6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2.75" customHeight="1" x14ac:dyDescent="0.25">
      <c r="A65" s="14" t="s">
        <v>420</v>
      </c>
      <c r="B65" s="38">
        <v>157296</v>
      </c>
      <c r="C65" s="38">
        <v>163193.16</v>
      </c>
      <c r="D65" s="173">
        <v>23768.720000000001</v>
      </c>
      <c r="E65" s="14"/>
      <c r="F65" s="14"/>
      <c r="G65" s="174">
        <f>C65+D65</f>
        <v>186961.88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2.75" customHeight="1" x14ac:dyDescent="0.25">
      <c r="A66" s="14" t="s">
        <v>421</v>
      </c>
      <c r="B66" s="38">
        <v>0</v>
      </c>
      <c r="C66" s="38">
        <f>18687.4+48018.32+32269.31</f>
        <v>98975.03</v>
      </c>
      <c r="D66" s="173">
        <f>17660.01+43324.49+48668.8</f>
        <v>109653.3</v>
      </c>
      <c r="E66" s="14"/>
      <c r="F66" s="14"/>
      <c r="G66" s="174">
        <f t="shared" si="14"/>
        <v>208628.33000000002</v>
      </c>
      <c r="H66" s="2"/>
      <c r="I66" s="2"/>
      <c r="J66" s="29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2.75" customHeight="1" x14ac:dyDescent="0.25">
      <c r="A67" s="15" t="s">
        <v>52</v>
      </c>
      <c r="B67" s="16">
        <f>SUM(B55:B66)</f>
        <v>971396</v>
      </c>
      <c r="C67" s="16">
        <f>SUM(C55:C66)</f>
        <v>469305.39</v>
      </c>
      <c r="D67" s="16">
        <f>SUM(D55:D66)</f>
        <v>443169.73999999993</v>
      </c>
      <c r="E67" s="15"/>
      <c r="F67" s="15"/>
      <c r="G67" s="176">
        <f>SUM(G55:G66)</f>
        <v>784866.5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2.75" customHeight="1" x14ac:dyDescent="0.25">
      <c r="A68" s="213" t="s">
        <v>53</v>
      </c>
      <c r="B68" s="215"/>
      <c r="C68" s="215"/>
      <c r="D68" s="15"/>
      <c r="E68" s="15"/>
      <c r="F68" s="15"/>
      <c r="G68" s="15"/>
      <c r="H68" s="2"/>
      <c r="I68" s="2"/>
      <c r="J68" s="29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ht="12.75" customHeight="1" x14ac:dyDescent="0.25">
      <c r="A69" s="204" t="s">
        <v>54</v>
      </c>
      <c r="B69" s="38">
        <v>129440.34</v>
      </c>
      <c r="C69" s="38">
        <v>104880.35</v>
      </c>
      <c r="D69" s="38">
        <v>34502.28</v>
      </c>
      <c r="E69" s="14"/>
      <c r="F69" s="14"/>
      <c r="G69" s="174">
        <f t="shared" ref="G69:G85" si="15">C69+D69</f>
        <v>139382.63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ht="12.75" customHeight="1" x14ac:dyDescent="0.25">
      <c r="A70" s="204" t="s">
        <v>55</v>
      </c>
      <c r="B70" s="38">
        <v>0</v>
      </c>
      <c r="C70" s="38">
        <v>0</v>
      </c>
      <c r="D70" s="38">
        <v>0</v>
      </c>
      <c r="E70" s="14"/>
      <c r="F70" s="14"/>
      <c r="G70" s="174">
        <f t="shared" si="15"/>
        <v>0</v>
      </c>
      <c r="H70" s="2"/>
      <c r="I70" s="2"/>
      <c r="J70" s="29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ht="12.75" customHeight="1" x14ac:dyDescent="0.25">
      <c r="A71" s="204" t="s">
        <v>56</v>
      </c>
      <c r="B71" s="38">
        <v>0</v>
      </c>
      <c r="C71" s="38">
        <v>0</v>
      </c>
      <c r="D71" s="38">
        <v>0</v>
      </c>
      <c r="E71" s="14"/>
      <c r="F71" s="14"/>
      <c r="G71" s="174">
        <f t="shared" si="15"/>
        <v>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ht="12.75" customHeight="1" x14ac:dyDescent="0.25">
      <c r="A72" s="204" t="s">
        <v>57</v>
      </c>
      <c r="B72" s="38">
        <v>0</v>
      </c>
      <c r="C72" s="38">
        <v>1412</v>
      </c>
      <c r="D72" s="173">
        <v>191.4</v>
      </c>
      <c r="E72" s="14"/>
      <c r="F72" s="14"/>
      <c r="G72" s="174">
        <f t="shared" si="15"/>
        <v>1603.4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ht="12.75" customHeight="1" x14ac:dyDescent="0.25">
      <c r="A73" s="204" t="s">
        <v>58</v>
      </c>
      <c r="B73" s="38">
        <v>0</v>
      </c>
      <c r="C73" s="38">
        <v>0</v>
      </c>
      <c r="D73" s="38">
        <v>0</v>
      </c>
      <c r="E73" s="14"/>
      <c r="F73" s="14"/>
      <c r="G73" s="174">
        <f t="shared" si="15"/>
        <v>0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ht="12.75" customHeight="1" x14ac:dyDescent="0.25">
      <c r="A74" s="204" t="s">
        <v>59</v>
      </c>
      <c r="B74" s="38">
        <v>0</v>
      </c>
      <c r="C74" s="38">
        <v>4068</v>
      </c>
      <c r="D74" s="38">
        <v>0</v>
      </c>
      <c r="E74" s="14"/>
      <c r="F74" s="14"/>
      <c r="G74" s="174">
        <f t="shared" si="15"/>
        <v>4068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ht="12.75" customHeight="1" x14ac:dyDescent="0.25">
      <c r="A75" s="204" t="s">
        <v>400</v>
      </c>
      <c r="B75" s="38">
        <v>0</v>
      </c>
      <c r="C75" s="38">
        <v>1333.97</v>
      </c>
      <c r="D75" s="173">
        <v>842.4</v>
      </c>
      <c r="E75" s="14"/>
      <c r="F75" s="14"/>
      <c r="G75" s="174">
        <f t="shared" si="15"/>
        <v>2176.37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ht="12.75" customHeight="1" x14ac:dyDescent="0.25">
      <c r="A76" s="204" t="s">
        <v>401</v>
      </c>
      <c r="B76" s="38">
        <v>0</v>
      </c>
      <c r="C76" s="38">
        <v>0</v>
      </c>
      <c r="D76" s="38">
        <v>0</v>
      </c>
      <c r="E76" s="14"/>
      <c r="F76" s="14"/>
      <c r="G76" s="174">
        <f t="shared" si="15"/>
        <v>0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ht="12.75" customHeight="1" x14ac:dyDescent="0.25">
      <c r="A77" s="204" t="s">
        <v>402</v>
      </c>
      <c r="B77" s="38">
        <v>0</v>
      </c>
      <c r="C77" s="38">
        <v>0</v>
      </c>
      <c r="D77" s="173">
        <v>69888</v>
      </c>
      <c r="E77" s="14"/>
      <c r="F77" s="14"/>
      <c r="G77" s="174">
        <f t="shared" si="15"/>
        <v>69888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ht="12.75" customHeight="1" x14ac:dyDescent="0.25">
      <c r="A78" s="204" t="s">
        <v>403</v>
      </c>
      <c r="B78" s="38">
        <v>15000</v>
      </c>
      <c r="C78" s="38">
        <v>8243</v>
      </c>
      <c r="D78" s="173">
        <v>14881</v>
      </c>
      <c r="E78" s="14"/>
      <c r="F78" s="14"/>
      <c r="G78" s="174">
        <f t="shared" si="15"/>
        <v>23124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ht="12.75" customHeight="1" x14ac:dyDescent="0.25">
      <c r="A79" s="204" t="s">
        <v>404</v>
      </c>
      <c r="B79" s="38">
        <v>500</v>
      </c>
      <c r="C79" s="38">
        <v>0</v>
      </c>
      <c r="D79" s="38">
        <v>0</v>
      </c>
      <c r="E79" s="14"/>
      <c r="F79" s="14"/>
      <c r="G79" s="174">
        <f t="shared" si="15"/>
        <v>0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ht="12.75" customHeight="1" x14ac:dyDescent="0.25">
      <c r="A80" s="204" t="s">
        <v>405</v>
      </c>
      <c r="B80" s="38">
        <v>5000</v>
      </c>
      <c r="C80" s="38">
        <v>351.69</v>
      </c>
      <c r="D80" s="38">
        <v>0</v>
      </c>
      <c r="E80" s="14"/>
      <c r="F80" s="14"/>
      <c r="G80" s="174">
        <f t="shared" si="15"/>
        <v>351.69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ht="12.75" customHeight="1" x14ac:dyDescent="0.25">
      <c r="A81" s="204" t="s">
        <v>406</v>
      </c>
      <c r="B81" s="38">
        <v>0</v>
      </c>
      <c r="C81" s="38">
        <v>10000</v>
      </c>
      <c r="D81" s="38">
        <v>0</v>
      </c>
      <c r="E81" s="14"/>
      <c r="F81" s="14"/>
      <c r="G81" s="174">
        <f t="shared" si="15"/>
        <v>10000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ht="12.75" customHeight="1" x14ac:dyDescent="0.25">
      <c r="A82" s="204" t="s">
        <v>407</v>
      </c>
      <c r="B82" s="38">
        <v>0</v>
      </c>
      <c r="C82" s="38">
        <v>4052.88</v>
      </c>
      <c r="D82" s="38">
        <v>0</v>
      </c>
      <c r="E82" s="14"/>
      <c r="F82" s="14"/>
      <c r="G82" s="174">
        <f t="shared" si="15"/>
        <v>4052.88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ht="13.5" x14ac:dyDescent="0.25">
      <c r="A83" s="204" t="s">
        <v>408</v>
      </c>
      <c r="B83" s="38">
        <v>0</v>
      </c>
      <c r="C83" s="38">
        <v>37.1</v>
      </c>
      <c r="D83" s="38">
        <v>0</v>
      </c>
      <c r="E83" s="85"/>
      <c r="F83" s="85"/>
      <c r="G83" s="174">
        <f t="shared" si="15"/>
        <v>37.1</v>
      </c>
    </row>
    <row r="84" spans="1:24" ht="12.75" customHeight="1" x14ac:dyDescent="0.25">
      <c r="A84" s="204" t="s">
        <v>409</v>
      </c>
      <c r="B84" s="38">
        <v>0</v>
      </c>
      <c r="C84" s="38">
        <v>1708.75</v>
      </c>
      <c r="D84" s="173">
        <v>516.70000000000005</v>
      </c>
      <c r="E84" s="16">
        <f>SUM(E76,E78:E82)</f>
        <v>0</v>
      </c>
      <c r="F84" s="16">
        <f>SUM(F76,F78:F82)</f>
        <v>0</v>
      </c>
      <c r="G84" s="174">
        <f t="shared" si="15"/>
        <v>2225.4499999999998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ht="12.75" customHeight="1" x14ac:dyDescent="0.25">
      <c r="A85" s="204" t="s">
        <v>427</v>
      </c>
      <c r="B85" s="38">
        <v>0</v>
      </c>
      <c r="C85" s="38">
        <v>0</v>
      </c>
      <c r="D85" s="173">
        <v>2112</v>
      </c>
      <c r="E85" s="16"/>
      <c r="F85" s="16"/>
      <c r="G85" s="174">
        <f t="shared" si="15"/>
        <v>2112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ht="12.75" customHeight="1" x14ac:dyDescent="0.25">
      <c r="A86" s="15" t="s">
        <v>60</v>
      </c>
      <c r="B86" s="16">
        <f>SUM(B69:B82)</f>
        <v>149940.34</v>
      </c>
      <c r="C86" s="16">
        <f>SUM(C69:C85)</f>
        <v>136087.74000000002</v>
      </c>
      <c r="D86" s="179">
        <f>SUM(D69:D85)</f>
        <v>122933.78</v>
      </c>
      <c r="E86" s="14"/>
      <c r="F86" s="14"/>
      <c r="G86" s="176">
        <f>SUM(G69:G85)</f>
        <v>259021.52000000002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ht="12.75" customHeight="1" x14ac:dyDescent="0.25">
      <c r="A87" s="15" t="s">
        <v>61</v>
      </c>
      <c r="B87" s="85"/>
      <c r="C87" s="85"/>
      <c r="D87" s="16"/>
      <c r="E87" s="16">
        <f>SUM(E79,E82:E86)</f>
        <v>0</v>
      </c>
      <c r="F87" s="16">
        <f>SUM(F79,F82:F86)</f>
        <v>0</v>
      </c>
      <c r="G87" s="38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ht="12.75" customHeight="1" x14ac:dyDescent="0.25">
      <c r="A88" s="14" t="s">
        <v>411</v>
      </c>
      <c r="B88" s="38">
        <v>194279.2</v>
      </c>
      <c r="C88" s="38">
        <v>89549.6</v>
      </c>
      <c r="D88" s="38">
        <v>90713.61</v>
      </c>
      <c r="E88" s="16"/>
      <c r="F88" s="16"/>
      <c r="G88" s="38">
        <f>C88+D88</f>
        <v>180263.21000000002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ht="12.75" customHeight="1" x14ac:dyDescent="0.25">
      <c r="A89" s="204" t="s">
        <v>412</v>
      </c>
      <c r="B89" s="173">
        <v>0</v>
      </c>
      <c r="C89" s="38">
        <v>13019.92</v>
      </c>
      <c r="D89" s="173"/>
      <c r="E89" s="15"/>
      <c r="F89" s="15"/>
      <c r="G89" s="38">
        <f>C89+D89</f>
        <v>13019.92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ht="12.75" customHeight="1" x14ac:dyDescent="0.25">
      <c r="A90" s="15" t="s">
        <v>62</v>
      </c>
      <c r="B90" s="16">
        <f>SUM(B88:B89)</f>
        <v>194279.2</v>
      </c>
      <c r="C90" s="16">
        <f>SUM(C88:C89)</f>
        <v>102569.52</v>
      </c>
      <c r="D90" s="16">
        <f>SUM(D88:D89)</f>
        <v>90713.61</v>
      </c>
      <c r="E90" s="14"/>
      <c r="F90" s="14"/>
      <c r="G90" s="16">
        <f>C90+D90</f>
        <v>193283.13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ht="12.75" customHeight="1" x14ac:dyDescent="0.25">
      <c r="A91" s="15" t="s">
        <v>63</v>
      </c>
      <c r="B91" s="16"/>
      <c r="C91" s="16"/>
      <c r="D91" s="16"/>
      <c r="E91" s="16"/>
      <c r="F91" s="16"/>
      <c r="G91" s="16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ht="12.75" customHeight="1" x14ac:dyDescent="0.25">
      <c r="A92" s="204" t="s">
        <v>64</v>
      </c>
      <c r="B92" s="38"/>
      <c r="C92" s="38"/>
      <c r="D92" s="38"/>
      <c r="E92" s="38"/>
      <c r="F92" s="38"/>
      <c r="G92" s="38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ht="12.75" customHeight="1" x14ac:dyDescent="0.25">
      <c r="A93" s="15" t="s">
        <v>65</v>
      </c>
      <c r="B93" s="38">
        <v>0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ht="12.75" customHeight="1" x14ac:dyDescent="0.25">
      <c r="A94" s="15" t="s">
        <v>66</v>
      </c>
      <c r="B94" s="38"/>
      <c r="C94" s="38"/>
      <c r="D94" s="38"/>
      <c r="E94" s="38"/>
      <c r="F94" s="38"/>
      <c r="G94" s="38"/>
      <c r="H94" s="2"/>
      <c r="I94" s="29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ht="12.75" customHeight="1" x14ac:dyDescent="0.25">
      <c r="A95" s="204" t="s">
        <v>67</v>
      </c>
      <c r="B95" s="38">
        <f t="shared" ref="B95:F96" si="16">SUM(B93:B94)</f>
        <v>0</v>
      </c>
      <c r="C95" s="38">
        <f t="shared" si="16"/>
        <v>0</v>
      </c>
      <c r="D95" s="38">
        <f t="shared" si="16"/>
        <v>0</v>
      </c>
      <c r="E95" s="38">
        <f t="shared" ref="E95:F95" si="17">SUM(E89,E91:E94)</f>
        <v>0</v>
      </c>
      <c r="F95" s="38">
        <f t="shared" si="17"/>
        <v>0</v>
      </c>
      <c r="G95" s="38">
        <f t="shared" ref="G95" si="18">SUM(G93:G94)</f>
        <v>0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ht="12.75" customHeight="1" x14ac:dyDescent="0.25">
      <c r="A96" s="204" t="s">
        <v>68</v>
      </c>
      <c r="B96" s="38">
        <f t="shared" si="16"/>
        <v>0</v>
      </c>
      <c r="C96" s="38">
        <f t="shared" si="16"/>
        <v>0</v>
      </c>
      <c r="D96" s="38">
        <f t="shared" si="16"/>
        <v>0</v>
      </c>
      <c r="E96" s="38">
        <f t="shared" si="16"/>
        <v>0</v>
      </c>
      <c r="F96" s="38">
        <f t="shared" si="16"/>
        <v>0</v>
      </c>
      <c r="G96" s="38">
        <f t="shared" ref="G96" si="19">SUM(G94:G95)</f>
        <v>0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ht="12.75" customHeight="1" x14ac:dyDescent="0.25">
      <c r="A97" s="15" t="s">
        <v>69</v>
      </c>
      <c r="B97" s="85"/>
      <c r="C97" s="38"/>
      <c r="D97" s="14"/>
      <c r="E97" s="14"/>
      <c r="F97" s="14"/>
      <c r="G97" s="38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ht="12.75" customHeight="1" x14ac:dyDescent="0.25">
      <c r="A98" s="15" t="s">
        <v>70</v>
      </c>
      <c r="B98" s="85"/>
      <c r="C98" s="38"/>
      <c r="D98" s="85"/>
      <c r="E98" s="14"/>
      <c r="F98" s="14"/>
      <c r="G98" s="38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ht="12.75" customHeight="1" x14ac:dyDescent="0.25">
      <c r="A99" s="204" t="s">
        <v>71</v>
      </c>
      <c r="B99" s="38">
        <v>4000</v>
      </c>
      <c r="C99" s="38">
        <v>0</v>
      </c>
      <c r="D99" s="38">
        <v>0</v>
      </c>
      <c r="E99" s="14"/>
      <c r="F99" s="14"/>
      <c r="G99" s="38">
        <v>0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ht="12.75" customHeight="1" x14ac:dyDescent="0.25">
      <c r="A100" s="204" t="s">
        <v>72</v>
      </c>
      <c r="B100" s="38">
        <v>2000</v>
      </c>
      <c r="C100" s="38">
        <v>0</v>
      </c>
      <c r="D100" s="173">
        <v>1529.1</v>
      </c>
      <c r="E100" s="14"/>
      <c r="F100" s="14"/>
      <c r="G100" s="174">
        <f>C98+D100</f>
        <v>1529.1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ht="12.75" customHeight="1" x14ac:dyDescent="0.25">
      <c r="A101" s="204" t="s">
        <v>73</v>
      </c>
      <c r="B101" s="38">
        <v>8000</v>
      </c>
      <c r="C101" s="38">
        <v>5451.79</v>
      </c>
      <c r="D101" s="38">
        <v>0</v>
      </c>
      <c r="E101" s="14"/>
      <c r="F101" s="14"/>
      <c r="G101" s="174">
        <f>C101+D99</f>
        <v>5451.79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ht="12.75" customHeight="1" x14ac:dyDescent="0.25">
      <c r="A102" s="204" t="s">
        <v>74</v>
      </c>
      <c r="B102" s="38">
        <v>0</v>
      </c>
      <c r="C102" s="38">
        <v>0</v>
      </c>
      <c r="D102" s="38">
        <v>0</v>
      </c>
      <c r="E102" s="205"/>
      <c r="F102" s="205"/>
      <c r="G102" s="38">
        <v>0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2.75" customHeight="1" x14ac:dyDescent="0.25">
      <c r="A103" s="204" t="s">
        <v>75</v>
      </c>
      <c r="B103" s="38">
        <v>0</v>
      </c>
      <c r="C103" s="38">
        <v>0</v>
      </c>
      <c r="D103" s="173">
        <v>3161.22</v>
      </c>
      <c r="E103" s="85"/>
      <c r="F103" s="85"/>
      <c r="G103" s="174">
        <f>C103+D103</f>
        <v>3161.22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ht="12.75" customHeight="1" x14ac:dyDescent="0.25">
      <c r="A104" s="204" t="s">
        <v>76</v>
      </c>
      <c r="B104" s="38">
        <v>4000</v>
      </c>
      <c r="C104" s="38">
        <v>6049.8</v>
      </c>
      <c r="D104" s="173">
        <v>9531.07</v>
      </c>
      <c r="E104" s="85"/>
      <c r="F104" s="85"/>
      <c r="G104" s="174">
        <f>C104+D104</f>
        <v>15580.869999999999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ht="12.75" customHeight="1" x14ac:dyDescent="0.25">
      <c r="A105" s="15" t="s">
        <v>77</v>
      </c>
      <c r="B105" s="16">
        <f>SUM(B99:B104)</f>
        <v>18000</v>
      </c>
      <c r="C105" s="16">
        <f>SUM(C97:C104)</f>
        <v>11501.59</v>
      </c>
      <c r="D105" s="16">
        <f>SUM(D99:D104)</f>
        <v>14221.39</v>
      </c>
      <c r="E105" s="16">
        <f>SUM(E97,E99:E102)</f>
        <v>0</v>
      </c>
      <c r="F105" s="16">
        <f>SUM(F97,F99:F102)</f>
        <v>0</v>
      </c>
      <c r="G105" s="16">
        <f>SUM(G97,G101:G104)</f>
        <v>24193.879999999997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2.75" customHeight="1" x14ac:dyDescent="0.25">
      <c r="A106" s="15" t="s">
        <v>78</v>
      </c>
      <c r="B106" s="15"/>
      <c r="C106" s="15"/>
      <c r="D106" s="15"/>
      <c r="E106" s="15"/>
      <c r="F106" s="15"/>
      <c r="G106" s="15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ht="12.75" customHeight="1" x14ac:dyDescent="0.25">
      <c r="A107" s="204" t="s">
        <v>79</v>
      </c>
      <c r="B107" s="38">
        <v>77189.740000000005</v>
      </c>
      <c r="C107" s="38">
        <v>28149.08</v>
      </c>
      <c r="D107" s="173">
        <v>45955.03</v>
      </c>
      <c r="E107" s="14"/>
      <c r="F107" s="14"/>
      <c r="G107" s="174">
        <f>C107+D107</f>
        <v>74104.11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  <row r="108" spans="1:24" ht="12.75" customHeight="1" x14ac:dyDescent="0.25">
      <c r="A108" s="15" t="s">
        <v>80</v>
      </c>
      <c r="B108" s="16">
        <f>SUM(B107)</f>
        <v>77189.740000000005</v>
      </c>
      <c r="C108" s="16">
        <f>SUM(C107)</f>
        <v>28149.08</v>
      </c>
      <c r="D108" s="16">
        <f>SUM(D107)</f>
        <v>45955.03</v>
      </c>
      <c r="E108" s="16">
        <f>SUM(E100,E102:E107)</f>
        <v>0</v>
      </c>
      <c r="F108" s="16">
        <f>SUM(F100,F102:F107)</f>
        <v>0</v>
      </c>
      <c r="G108" s="16">
        <f>SUM(G107)</f>
        <v>74104.11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</row>
    <row r="109" spans="1:24" ht="12.75" customHeight="1" x14ac:dyDescent="0.25">
      <c r="A109" s="15" t="s">
        <v>81</v>
      </c>
      <c r="B109" s="15"/>
      <c r="C109" s="15"/>
      <c r="D109" s="15"/>
      <c r="E109" s="15"/>
      <c r="F109" s="15"/>
      <c r="G109" s="15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</row>
    <row r="110" spans="1:24" ht="12.75" customHeight="1" x14ac:dyDescent="0.25">
      <c r="A110" s="204" t="s">
        <v>82</v>
      </c>
      <c r="B110" s="38">
        <v>115854.72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ht="12.75" customHeight="1" x14ac:dyDescent="0.25">
      <c r="A111" s="204" t="s">
        <v>454</v>
      </c>
      <c r="B111" s="38"/>
      <c r="C111" s="38"/>
      <c r="D111" s="38">
        <v>1939.48</v>
      </c>
      <c r="E111" s="38"/>
      <c r="F111" s="38"/>
      <c r="G111" s="38">
        <f>D111</f>
        <v>1939.48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ht="12.75" customHeight="1" x14ac:dyDescent="0.25">
      <c r="A112" s="15" t="s">
        <v>434</v>
      </c>
      <c r="B112" s="16">
        <f>SUM(B110)</f>
        <v>115854.72</v>
      </c>
      <c r="C112" s="16">
        <f>SUM(C110)</f>
        <v>0</v>
      </c>
      <c r="D112" s="16">
        <f>SUM(D110:D111)</f>
        <v>1939.48</v>
      </c>
      <c r="E112" s="16">
        <f t="shared" ref="E112:F112" si="20">SUM(E105,E107:E110)</f>
        <v>0</v>
      </c>
      <c r="F112" s="16">
        <f t="shared" si="20"/>
        <v>0</v>
      </c>
      <c r="G112" s="16">
        <f>D112</f>
        <v>1939.48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ht="12.75" customHeight="1" x14ac:dyDescent="0.25">
      <c r="A113" s="15" t="s">
        <v>83</v>
      </c>
      <c r="B113" s="15"/>
      <c r="C113" s="15"/>
      <c r="D113" s="15"/>
      <c r="E113" s="15"/>
      <c r="F113" s="15"/>
      <c r="G113" s="15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2.75" customHeight="1" x14ac:dyDescent="0.25">
      <c r="A114" s="14" t="s">
        <v>84</v>
      </c>
      <c r="B114" s="38">
        <f>B30</f>
        <v>0</v>
      </c>
      <c r="C114" s="38">
        <v>0</v>
      </c>
      <c r="D114" s="38">
        <f t="shared" ref="D114" si="21">D30</f>
        <v>0</v>
      </c>
      <c r="E114" s="38">
        <v>0</v>
      </c>
      <c r="F114" s="38">
        <f t="shared" ref="F114" si="22">F30</f>
        <v>0</v>
      </c>
      <c r="G114" s="38">
        <v>0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2.75" customHeight="1" x14ac:dyDescent="0.25">
      <c r="A115" s="14" t="s">
        <v>85</v>
      </c>
      <c r="B115" s="38">
        <f>B31</f>
        <v>0</v>
      </c>
      <c r="C115" s="38">
        <v>0</v>
      </c>
      <c r="D115" s="38">
        <f t="shared" ref="D115" si="23">D31</f>
        <v>0</v>
      </c>
      <c r="E115" s="38">
        <v>0</v>
      </c>
      <c r="F115" s="38">
        <f t="shared" ref="F115" si="24">F31</f>
        <v>0</v>
      </c>
      <c r="G115" s="38">
        <v>0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ht="12.75" customHeight="1" x14ac:dyDescent="0.25">
      <c r="A116" s="14" t="s">
        <v>86</v>
      </c>
      <c r="B116" s="38">
        <f>B32</f>
        <v>0</v>
      </c>
      <c r="C116" s="38">
        <v>0</v>
      </c>
      <c r="D116" s="38">
        <f t="shared" ref="D116" si="25">D32</f>
        <v>0</v>
      </c>
      <c r="E116" s="38">
        <v>0</v>
      </c>
      <c r="F116" s="38">
        <f t="shared" ref="F116" si="26">F32</f>
        <v>0</v>
      </c>
      <c r="G116" s="38">
        <v>0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ht="12.75" customHeight="1" x14ac:dyDescent="0.25">
      <c r="A117" s="14" t="s">
        <v>87</v>
      </c>
      <c r="B117" s="38">
        <f>B43</f>
        <v>24000</v>
      </c>
      <c r="C117" s="38">
        <f>C43</f>
        <v>14237.75</v>
      </c>
      <c r="D117" s="38">
        <f>D43</f>
        <v>2010.7</v>
      </c>
      <c r="E117" s="14"/>
      <c r="F117" s="14"/>
      <c r="G117" s="174">
        <f>C117+D117</f>
        <v>16248.45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ht="12.75" customHeight="1" x14ac:dyDescent="0.25">
      <c r="A118" s="14" t="s">
        <v>88</v>
      </c>
      <c r="B118" s="38">
        <f>B47</f>
        <v>10500</v>
      </c>
      <c r="C118" s="38">
        <f>C47</f>
        <v>0</v>
      </c>
      <c r="D118" s="173">
        <v>1791.31</v>
      </c>
      <c r="E118" s="14"/>
      <c r="F118" s="14"/>
      <c r="G118" s="174">
        <f t="shared" ref="G118:G127" si="27">C118+D118</f>
        <v>1791.31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ht="12.75" customHeight="1" x14ac:dyDescent="0.25">
      <c r="A119" s="14" t="s">
        <v>89</v>
      </c>
      <c r="B119" s="38">
        <f>B53</f>
        <v>8000</v>
      </c>
      <c r="C119" s="38">
        <f>C53</f>
        <v>0</v>
      </c>
      <c r="D119" s="38">
        <v>0</v>
      </c>
      <c r="E119" s="14"/>
      <c r="F119" s="14"/>
      <c r="G119" s="174">
        <f t="shared" si="27"/>
        <v>0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ht="12.75" customHeight="1" x14ac:dyDescent="0.25">
      <c r="A120" s="14" t="s">
        <v>90</v>
      </c>
      <c r="B120" s="38">
        <f>B67</f>
        <v>971396</v>
      </c>
      <c r="C120" s="38">
        <f>C67</f>
        <v>469305.39</v>
      </c>
      <c r="D120" s="38">
        <f>D67</f>
        <v>443169.73999999993</v>
      </c>
      <c r="E120" s="14"/>
      <c r="F120" s="14"/>
      <c r="G120" s="174">
        <f t="shared" si="27"/>
        <v>912475.12999999989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ht="12.75" customHeight="1" x14ac:dyDescent="0.25">
      <c r="A121" s="14" t="s">
        <v>91</v>
      </c>
      <c r="B121" s="38">
        <f>B86</f>
        <v>149940.34</v>
      </c>
      <c r="C121" s="38">
        <v>136087.74</v>
      </c>
      <c r="D121" s="38">
        <f>D86</f>
        <v>122933.78</v>
      </c>
      <c r="E121" s="14"/>
      <c r="F121" s="14"/>
      <c r="G121" s="174">
        <f t="shared" si="27"/>
        <v>259021.52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ht="12.75" customHeight="1" x14ac:dyDescent="0.25">
      <c r="A122" s="14" t="s">
        <v>92</v>
      </c>
      <c r="B122" s="38">
        <v>194279.2</v>
      </c>
      <c r="C122" s="38">
        <v>102569.52</v>
      </c>
      <c r="D122" s="38">
        <f>D90</f>
        <v>90713.61</v>
      </c>
      <c r="E122" s="14"/>
      <c r="F122" s="14"/>
      <c r="G122" s="174">
        <f t="shared" si="27"/>
        <v>193283.13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ht="12.75" customHeight="1" x14ac:dyDescent="0.25">
      <c r="A123" s="14" t="s">
        <v>93</v>
      </c>
      <c r="B123" s="38">
        <f>B91</f>
        <v>0</v>
      </c>
      <c r="C123" s="38">
        <v>0</v>
      </c>
      <c r="D123" s="38">
        <v>0</v>
      </c>
      <c r="E123" s="14"/>
      <c r="F123" s="14"/>
      <c r="G123" s="174">
        <f t="shared" si="27"/>
        <v>0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ht="12.75" customHeight="1" x14ac:dyDescent="0.25">
      <c r="A124" s="14" t="s">
        <v>94</v>
      </c>
      <c r="B124" s="38">
        <f>B95</f>
        <v>0</v>
      </c>
      <c r="C124" s="38">
        <v>0</v>
      </c>
      <c r="D124" s="38">
        <v>0</v>
      </c>
      <c r="E124" s="14"/>
      <c r="F124" s="14"/>
      <c r="G124" s="174">
        <f t="shared" si="27"/>
        <v>0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ht="12.75" customHeight="1" x14ac:dyDescent="0.25">
      <c r="A125" s="14" t="s">
        <v>95</v>
      </c>
      <c r="B125" s="38">
        <f>B105</f>
        <v>18000</v>
      </c>
      <c r="C125" s="38">
        <f>C105</f>
        <v>11501.59</v>
      </c>
      <c r="D125" s="38">
        <f>D105</f>
        <v>14221.39</v>
      </c>
      <c r="E125" s="14"/>
      <c r="F125" s="14"/>
      <c r="G125" s="174">
        <f t="shared" si="27"/>
        <v>25722.98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ht="12.75" customHeight="1" x14ac:dyDescent="0.25">
      <c r="A126" s="14" t="s">
        <v>96</v>
      </c>
      <c r="B126" s="38">
        <f>B108</f>
        <v>77189.740000000005</v>
      </c>
      <c r="C126" s="38">
        <f>C108</f>
        <v>28149.08</v>
      </c>
      <c r="D126" s="174">
        <f>D108</f>
        <v>45955.03</v>
      </c>
      <c r="E126" s="85"/>
      <c r="F126" s="85"/>
      <c r="G126" s="174">
        <f t="shared" si="27"/>
        <v>74104.11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ht="12.75" customHeight="1" x14ac:dyDescent="0.25">
      <c r="A127" s="14" t="s">
        <v>81</v>
      </c>
      <c r="B127" s="38">
        <v>115854.72</v>
      </c>
      <c r="C127" s="38">
        <v>0</v>
      </c>
      <c r="D127" s="38">
        <f>D112</f>
        <v>1939.48</v>
      </c>
      <c r="E127" s="85"/>
      <c r="F127" s="85"/>
      <c r="G127" s="174">
        <f t="shared" si="27"/>
        <v>1939.48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s="188" customFormat="1" ht="12.75" customHeight="1" x14ac:dyDescent="0.25">
      <c r="A128" s="192" t="s">
        <v>97</v>
      </c>
      <c r="B128" s="199">
        <f>SUM(B114:B127)</f>
        <v>1569160</v>
      </c>
      <c r="C128" s="199">
        <f>SUM(C114:C127)</f>
        <v>761851.07</v>
      </c>
      <c r="D128" s="199">
        <f>SUM(D114:D127)</f>
        <v>722735.03999999992</v>
      </c>
      <c r="E128" s="201"/>
      <c r="F128" s="201"/>
      <c r="G128" s="199">
        <f>SUM(G114:G127)</f>
        <v>1484586.11</v>
      </c>
      <c r="H128" s="17"/>
      <c r="I128" s="189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s="188" customFormat="1" ht="12.75" customHeight="1" x14ac:dyDescent="0.25">
      <c r="A129" s="192" t="s">
        <v>5</v>
      </c>
      <c r="B129" s="199">
        <f>SUM(B6:B7)</f>
        <v>1569160</v>
      </c>
      <c r="C129" s="199">
        <f>SUM(C6:C7)</f>
        <v>1215978</v>
      </c>
      <c r="D129" s="199">
        <f>D6+D7</f>
        <v>244605.96</v>
      </c>
      <c r="E129" s="192"/>
      <c r="F129" s="192"/>
      <c r="G129" s="200">
        <f>C129+D129</f>
        <v>1460583.96</v>
      </c>
      <c r="H129" s="17"/>
      <c r="I129" s="189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s="188" customFormat="1" ht="15.75" customHeight="1" x14ac:dyDescent="0.25">
      <c r="A130" s="192" t="s">
        <v>98</v>
      </c>
      <c r="B130" s="199">
        <f>B8</f>
        <v>0</v>
      </c>
      <c r="C130" s="199">
        <f>C8</f>
        <v>0</v>
      </c>
      <c r="D130" s="200">
        <f>D8</f>
        <v>24002.15</v>
      </c>
      <c r="E130" s="201"/>
      <c r="F130" s="201"/>
      <c r="G130" s="200">
        <f>G8</f>
        <v>24002.15</v>
      </c>
      <c r="H130" s="17"/>
      <c r="I130" s="189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s="188" customFormat="1" ht="15.75" customHeight="1" x14ac:dyDescent="0.25">
      <c r="A131" s="192" t="s">
        <v>99</v>
      </c>
      <c r="B131" s="199">
        <f t="shared" ref="B131:C131" si="28">B129+B130-B128</f>
        <v>0</v>
      </c>
      <c r="C131" s="199">
        <f t="shared" si="28"/>
        <v>454126.93000000005</v>
      </c>
      <c r="D131" s="200">
        <f>C131+D129+D130-D128</f>
        <v>0</v>
      </c>
      <c r="E131" s="201"/>
      <c r="F131" s="201"/>
      <c r="G131" s="200">
        <f>G129+G130-G128</f>
        <v>0</v>
      </c>
      <c r="H131" s="17"/>
      <c r="I131" s="189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ht="15.75" customHeight="1" x14ac:dyDescent="0.25">
      <c r="A132" s="2"/>
      <c r="B132" s="24"/>
      <c r="C132" s="24"/>
      <c r="E132" s="2"/>
      <c r="F132" s="2"/>
      <c r="G132" s="29"/>
      <c r="H132" s="2"/>
      <c r="I132" s="29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5.75" customHeight="1" x14ac:dyDescent="0.25">
      <c r="A133" s="2"/>
      <c r="B133" s="24"/>
      <c r="C133" s="24"/>
      <c r="D133" s="185"/>
      <c r="E133" s="2"/>
      <c r="F133" s="2"/>
      <c r="G133" s="29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5.75" customHeight="1" x14ac:dyDescent="0.25">
      <c r="A134" s="2"/>
      <c r="B134" s="24"/>
      <c r="C134" s="24"/>
      <c r="D134" s="185"/>
      <c r="E134" s="2"/>
      <c r="F134" s="2"/>
      <c r="G134" s="2"/>
      <c r="H134" s="2"/>
      <c r="I134" s="2"/>
      <c r="J134" s="24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ht="15.75" customHeight="1" x14ac:dyDescent="0.25">
      <c r="A135" s="2"/>
      <c r="B135" s="24"/>
      <c r="C135" s="24"/>
      <c r="D135" s="29"/>
      <c r="E135" s="2"/>
      <c r="F135" s="2"/>
      <c r="H135" s="2"/>
      <c r="I135" s="2"/>
      <c r="J135" s="186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ht="15.75" customHeight="1" x14ac:dyDescent="0.25">
      <c r="A136" s="2"/>
      <c r="B136" s="24"/>
      <c r="C136" s="24"/>
      <c r="D136" s="185"/>
      <c r="E136" s="2"/>
      <c r="F136" s="2"/>
      <c r="G136" s="29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ht="15.75" customHeight="1" x14ac:dyDescent="0.25">
      <c r="A137" s="2"/>
      <c r="B137" s="24"/>
      <c r="C137" s="24"/>
      <c r="D137" s="185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ht="15.75" customHeight="1" x14ac:dyDescent="0.25">
      <c r="A138" s="2"/>
      <c r="B138" s="24"/>
      <c r="C138" s="24"/>
      <c r="D138" s="187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ht="15.75" customHeight="1" x14ac:dyDescent="0.25">
      <c r="A139" s="2"/>
      <c r="B139" s="24"/>
      <c r="C139" s="24"/>
      <c r="D139" s="187"/>
      <c r="E139" s="2"/>
      <c r="F139" s="2"/>
      <c r="G139" s="29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ht="15.75" customHeight="1" x14ac:dyDescent="0.25">
      <c r="A140" s="2"/>
      <c r="B140" s="24"/>
      <c r="C140" s="2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ht="15.75" customHeight="1" x14ac:dyDescent="0.25">
      <c r="A141" s="2"/>
      <c r="B141" s="24"/>
      <c r="C141" s="2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ht="15.75" customHeight="1" x14ac:dyDescent="0.25">
      <c r="A142" s="2"/>
      <c r="B142" s="24"/>
      <c r="C142" s="2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ht="15.75" customHeight="1" x14ac:dyDescent="0.25">
      <c r="A143" s="2"/>
      <c r="B143" s="24"/>
      <c r="C143" s="2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ht="15.75" customHeight="1" x14ac:dyDescent="0.25">
      <c r="A144" s="2"/>
      <c r="B144" s="24"/>
      <c r="C144" s="2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ht="15.75" customHeight="1" x14ac:dyDescent="0.25">
      <c r="A145" s="2"/>
      <c r="B145" s="24"/>
      <c r="C145" s="2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ht="15.75" customHeight="1" x14ac:dyDescent="0.25">
      <c r="A146" s="2"/>
      <c r="B146" s="24"/>
      <c r="C146" s="2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ht="15.75" customHeight="1" x14ac:dyDescent="0.25">
      <c r="A147" s="2"/>
      <c r="B147" s="24"/>
      <c r="C147" s="2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ht="15.75" customHeight="1" x14ac:dyDescent="0.25">
      <c r="A148" s="2"/>
      <c r="B148" s="24"/>
      <c r="C148" s="2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ht="15.75" customHeight="1" x14ac:dyDescent="0.25">
      <c r="A149" s="2"/>
      <c r="B149" s="24"/>
      <c r="C149" s="2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ht="15.75" customHeight="1" x14ac:dyDescent="0.25">
      <c r="A150" s="2"/>
      <c r="B150" s="24"/>
      <c r="C150" s="2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ht="15.75" customHeight="1" x14ac:dyDescent="0.25">
      <c r="A151" s="2"/>
      <c r="B151" s="24"/>
      <c r="C151" s="2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ht="15.75" customHeight="1" x14ac:dyDescent="0.25">
      <c r="A152" s="2"/>
      <c r="B152" s="24"/>
      <c r="C152" s="2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ht="15.75" customHeight="1" x14ac:dyDescent="0.25">
      <c r="A153" s="2"/>
      <c r="B153" s="24"/>
      <c r="C153" s="2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ht="15.75" customHeight="1" x14ac:dyDescent="0.25">
      <c r="A154" s="2"/>
      <c r="B154" s="24"/>
      <c r="C154" s="2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ht="15.75" customHeight="1" x14ac:dyDescent="0.25">
      <c r="A155" s="2"/>
      <c r="B155" s="24"/>
      <c r="C155" s="2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ht="15.75" customHeight="1" x14ac:dyDescent="0.25">
      <c r="A156" s="2"/>
      <c r="B156" s="24"/>
      <c r="C156" s="2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ht="15.75" customHeight="1" x14ac:dyDescent="0.25">
      <c r="A157" s="2"/>
      <c r="B157" s="24"/>
      <c r="C157" s="2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ht="15.75" customHeight="1" x14ac:dyDescent="0.25">
      <c r="A158" s="2"/>
      <c r="B158" s="24"/>
      <c r="C158" s="2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ht="15.75" customHeight="1" x14ac:dyDescent="0.25">
      <c r="A159" s="2"/>
      <c r="B159" s="24"/>
      <c r="C159" s="2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ht="15.75" customHeight="1" x14ac:dyDescent="0.25">
      <c r="A160" s="2"/>
      <c r="B160" s="24"/>
      <c r="C160" s="2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ht="15.75" customHeight="1" x14ac:dyDescent="0.25">
      <c r="A161" s="2"/>
      <c r="B161" s="24"/>
      <c r="C161" s="2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ht="15.75" customHeight="1" x14ac:dyDescent="0.25">
      <c r="A162" s="2"/>
      <c r="B162" s="24"/>
      <c r="C162" s="2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ht="15.75" customHeight="1" x14ac:dyDescent="0.25">
      <c r="A163" s="2"/>
      <c r="B163" s="24"/>
      <c r="C163" s="2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ht="15.75" customHeight="1" x14ac:dyDescent="0.25">
      <c r="A164" s="2"/>
      <c r="B164" s="24"/>
      <c r="C164" s="2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ht="15.75" customHeight="1" x14ac:dyDescent="0.25">
      <c r="A165" s="2"/>
      <c r="B165" s="24"/>
      <c r="C165" s="2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ht="15.75" customHeight="1" x14ac:dyDescent="0.25">
      <c r="A166" s="2"/>
      <c r="B166" s="24"/>
      <c r="C166" s="2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5.75" customHeight="1" x14ac:dyDescent="0.25">
      <c r="A167" s="2"/>
      <c r="B167" s="24"/>
      <c r="C167" s="2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ht="15.75" customHeight="1" x14ac:dyDescent="0.25">
      <c r="A168" s="2"/>
      <c r="B168" s="24"/>
      <c r="C168" s="2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ht="15.75" customHeight="1" x14ac:dyDescent="0.25">
      <c r="A169" s="2"/>
      <c r="B169" s="24"/>
      <c r="C169" s="2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ht="15.75" customHeight="1" x14ac:dyDescent="0.25">
      <c r="A170" s="2"/>
      <c r="B170" s="24"/>
      <c r="C170" s="2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5.75" customHeight="1" x14ac:dyDescent="0.25">
      <c r="A171" s="2"/>
      <c r="B171" s="24"/>
      <c r="C171" s="2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ht="15.75" customHeight="1" x14ac:dyDescent="0.25">
      <c r="A172" s="2"/>
      <c r="B172" s="24"/>
      <c r="C172" s="2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ht="15.75" customHeight="1" x14ac:dyDescent="0.25">
      <c r="A173" s="2"/>
      <c r="B173" s="24"/>
      <c r="C173" s="2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ht="15.75" customHeight="1" x14ac:dyDescent="0.25">
      <c r="A174" s="2"/>
      <c r="B174" s="24"/>
      <c r="C174" s="2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ht="15.75" customHeight="1" x14ac:dyDescent="0.25">
      <c r="A175" s="2"/>
      <c r="B175" s="24"/>
      <c r="C175" s="2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ht="15.75" customHeight="1" x14ac:dyDescent="0.25">
      <c r="A176" s="2"/>
      <c r="B176" s="24"/>
      <c r="C176" s="2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ht="15.75" customHeight="1" x14ac:dyDescent="0.25">
      <c r="A177" s="2"/>
      <c r="B177" s="24"/>
      <c r="C177" s="2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ht="15.75" customHeight="1" x14ac:dyDescent="0.25">
      <c r="A178" s="2"/>
      <c r="B178" s="24"/>
      <c r="C178" s="2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ht="15.75" customHeight="1" x14ac:dyDescent="0.25">
      <c r="A179" s="2"/>
      <c r="B179" s="24"/>
      <c r="C179" s="2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ht="15.75" customHeight="1" x14ac:dyDescent="0.25">
      <c r="A180" s="2"/>
      <c r="B180" s="24"/>
      <c r="C180" s="2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ht="15.75" customHeight="1" x14ac:dyDescent="0.25">
      <c r="A181" s="2"/>
      <c r="B181" s="24"/>
      <c r="C181" s="2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ht="15.75" customHeight="1" x14ac:dyDescent="0.25">
      <c r="A182" s="2"/>
      <c r="B182" s="24"/>
      <c r="C182" s="2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ht="15.75" customHeight="1" x14ac:dyDescent="0.25">
      <c r="A183" s="2"/>
      <c r="B183" s="24"/>
      <c r="C183" s="2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ht="15.75" customHeight="1" x14ac:dyDescent="0.25">
      <c r="A184" s="2"/>
      <c r="B184" s="24"/>
      <c r="C184" s="2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ht="15.75" customHeight="1" x14ac:dyDescent="0.25">
      <c r="A185" s="2"/>
      <c r="B185" s="24"/>
      <c r="C185" s="2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ht="15.75" customHeight="1" x14ac:dyDescent="0.25">
      <c r="A186" s="2"/>
      <c r="B186" s="24"/>
      <c r="C186" s="2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ht="15.75" customHeight="1" x14ac:dyDescent="0.25">
      <c r="A187" s="2"/>
      <c r="B187" s="24"/>
      <c r="C187" s="2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ht="15.75" customHeight="1" x14ac:dyDescent="0.25">
      <c r="A188" s="2"/>
      <c r="B188" s="24"/>
      <c r="C188" s="2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ht="15.75" customHeight="1" x14ac:dyDescent="0.25">
      <c r="A189" s="2"/>
      <c r="B189" s="24"/>
      <c r="C189" s="2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ht="15.75" customHeight="1" x14ac:dyDescent="0.25">
      <c r="A190" s="2"/>
      <c r="B190" s="24"/>
      <c r="C190" s="2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ht="15.75" customHeight="1" x14ac:dyDescent="0.25">
      <c r="A191" s="2"/>
      <c r="B191" s="24"/>
      <c r="C191" s="2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ht="15.75" customHeight="1" x14ac:dyDescent="0.25">
      <c r="A192" s="2"/>
      <c r="B192" s="24"/>
      <c r="C192" s="2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ht="15.75" customHeight="1" x14ac:dyDescent="0.25">
      <c r="A193" s="2"/>
      <c r="B193" s="24"/>
      <c r="C193" s="2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5.75" customHeight="1" x14ac:dyDescent="0.25">
      <c r="A194" s="2"/>
      <c r="B194" s="24"/>
      <c r="C194" s="2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</row>
    <row r="195" spans="1:24" ht="15.75" customHeight="1" x14ac:dyDescent="0.25">
      <c r="A195" s="2"/>
      <c r="B195" s="24"/>
      <c r="C195" s="2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</row>
    <row r="196" spans="1:24" ht="15.75" customHeight="1" x14ac:dyDescent="0.25">
      <c r="A196" s="2"/>
      <c r="B196" s="24"/>
      <c r="C196" s="2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</row>
    <row r="197" spans="1:24" ht="15.75" customHeight="1" x14ac:dyDescent="0.25">
      <c r="A197" s="2"/>
      <c r="B197" s="24"/>
      <c r="C197" s="2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</row>
    <row r="198" spans="1:24" ht="15.75" customHeight="1" x14ac:dyDescent="0.25">
      <c r="A198" s="2"/>
      <c r="B198" s="24"/>
      <c r="C198" s="2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5.75" customHeight="1" x14ac:dyDescent="0.25">
      <c r="A199" s="2"/>
      <c r="B199" s="24"/>
      <c r="C199" s="2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</row>
    <row r="200" spans="1:24" ht="15.75" customHeight="1" x14ac:dyDescent="0.25">
      <c r="A200" s="2"/>
      <c r="B200" s="24"/>
      <c r="C200" s="2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</row>
    <row r="201" spans="1:24" ht="15.75" customHeight="1" x14ac:dyDescent="0.25">
      <c r="A201" s="2"/>
      <c r="B201" s="24"/>
      <c r="C201" s="2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</row>
    <row r="202" spans="1:24" ht="15.75" customHeight="1" x14ac:dyDescent="0.25">
      <c r="A202" s="2"/>
      <c r="B202" s="24"/>
      <c r="C202" s="2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</row>
    <row r="203" spans="1:24" ht="15.75" customHeight="1" x14ac:dyDescent="0.25">
      <c r="A203" s="2"/>
      <c r="B203" s="24"/>
      <c r="C203" s="2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5.75" customHeight="1" x14ac:dyDescent="0.25">
      <c r="A204" s="2"/>
      <c r="B204" s="24"/>
      <c r="C204" s="2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05" spans="1:24" ht="15.75" customHeight="1" x14ac:dyDescent="0.25">
      <c r="A205" s="2"/>
      <c r="B205" s="24"/>
      <c r="C205" s="2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</row>
    <row r="206" spans="1:24" ht="15.75" customHeight="1" x14ac:dyDescent="0.25">
      <c r="A206" s="2"/>
      <c r="B206" s="24"/>
      <c r="C206" s="2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</row>
    <row r="207" spans="1:24" ht="15.75" customHeight="1" x14ac:dyDescent="0.25">
      <c r="A207" s="2"/>
      <c r="B207" s="24"/>
      <c r="C207" s="2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</row>
    <row r="208" spans="1:24" ht="15.75" customHeight="1" x14ac:dyDescent="0.25">
      <c r="A208" s="2"/>
      <c r="B208" s="24"/>
      <c r="C208" s="2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</row>
    <row r="209" spans="1:24" ht="15.75" customHeight="1" x14ac:dyDescent="0.25">
      <c r="A209" s="2"/>
      <c r="B209" s="24"/>
      <c r="C209" s="2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</row>
    <row r="210" spans="1:24" ht="15.75" customHeight="1" x14ac:dyDescent="0.25">
      <c r="A210" s="2"/>
      <c r="B210" s="24"/>
      <c r="C210" s="2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</row>
    <row r="211" spans="1:24" ht="15.75" customHeight="1" x14ac:dyDescent="0.25">
      <c r="A211" s="2"/>
      <c r="B211" s="24"/>
      <c r="C211" s="2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</row>
    <row r="212" spans="1:24" ht="15.75" customHeight="1" x14ac:dyDescent="0.25">
      <c r="A212" s="2"/>
      <c r="B212" s="24"/>
      <c r="C212" s="2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</row>
    <row r="213" spans="1:24" ht="15.75" customHeight="1" x14ac:dyDescent="0.25">
      <c r="A213" s="2"/>
      <c r="B213" s="24"/>
      <c r="C213" s="2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</row>
    <row r="214" spans="1:24" ht="15.75" customHeight="1" x14ac:dyDescent="0.25">
      <c r="A214" s="2"/>
      <c r="B214" s="24"/>
      <c r="C214" s="2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</row>
    <row r="215" spans="1:24" ht="15.75" customHeight="1" x14ac:dyDescent="0.25">
      <c r="A215" s="2"/>
      <c r="B215" s="24"/>
      <c r="C215" s="2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</row>
    <row r="216" spans="1:24" ht="15.75" customHeight="1" x14ac:dyDescent="0.25">
      <c r="A216" s="2"/>
      <c r="B216" s="24"/>
      <c r="C216" s="2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</row>
    <row r="217" spans="1:24" ht="15.75" customHeight="1" x14ac:dyDescent="0.25">
      <c r="A217" s="2"/>
      <c r="B217" s="24"/>
      <c r="C217" s="2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</row>
    <row r="218" spans="1:24" ht="15.75" customHeight="1" x14ac:dyDescent="0.25">
      <c r="A218" s="2"/>
      <c r="B218" s="24"/>
      <c r="C218" s="2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</row>
    <row r="219" spans="1:24" ht="15.75" customHeight="1" x14ac:dyDescent="0.25">
      <c r="A219" s="2"/>
      <c r="B219" s="24"/>
      <c r="C219" s="2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</row>
    <row r="220" spans="1:24" ht="15.75" customHeight="1" x14ac:dyDescent="0.25">
      <c r="A220" s="2"/>
      <c r="B220" s="24"/>
      <c r="C220" s="2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</row>
    <row r="221" spans="1:24" ht="15.75" customHeight="1" x14ac:dyDescent="0.25">
      <c r="A221" s="2"/>
      <c r="B221" s="24"/>
      <c r="C221" s="2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</row>
    <row r="222" spans="1:24" ht="15.75" customHeight="1" x14ac:dyDescent="0.25">
      <c r="A222" s="2"/>
      <c r="B222" s="24"/>
      <c r="C222" s="24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</row>
    <row r="223" spans="1:24" ht="15.75" customHeight="1" x14ac:dyDescent="0.25">
      <c r="A223" s="2"/>
      <c r="B223" s="24"/>
      <c r="C223" s="24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</row>
    <row r="224" spans="1:24" ht="15.75" customHeight="1" x14ac:dyDescent="0.25">
      <c r="A224" s="2"/>
      <c r="B224" s="24"/>
      <c r="C224" s="24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</row>
    <row r="225" spans="1:24" ht="15.75" customHeight="1" x14ac:dyDescent="0.25">
      <c r="A225" s="2"/>
      <c r="B225" s="24"/>
      <c r="C225" s="24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</row>
    <row r="226" spans="1:24" ht="15.75" customHeight="1" x14ac:dyDescent="0.25">
      <c r="A226" s="2"/>
      <c r="B226" s="24"/>
      <c r="C226" s="24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</row>
    <row r="227" spans="1:24" ht="15.75" customHeight="1" x14ac:dyDescent="0.25">
      <c r="A227" s="2"/>
      <c r="B227" s="24"/>
      <c r="C227" s="2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</row>
    <row r="228" spans="1:24" ht="15.75" customHeight="1" x14ac:dyDescent="0.25">
      <c r="A228" s="2"/>
      <c r="B228" s="24"/>
      <c r="C228" s="24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</row>
    <row r="229" spans="1:24" ht="15.75" customHeight="1" x14ac:dyDescent="0.25">
      <c r="A229" s="2"/>
      <c r="B229" s="24"/>
      <c r="C229" s="24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</row>
    <row r="230" spans="1:24" ht="15.75" customHeight="1" x14ac:dyDescent="0.25">
      <c r="A230" s="2"/>
      <c r="B230" s="24"/>
      <c r="C230" s="24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</row>
    <row r="231" spans="1:24" ht="15.75" customHeight="1" x14ac:dyDescent="0.25">
      <c r="A231" s="2"/>
      <c r="B231" s="24"/>
      <c r="C231" s="24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</row>
    <row r="232" spans="1:24" ht="15.75" customHeight="1" x14ac:dyDescent="0.25">
      <c r="A232" s="2"/>
      <c r="B232" s="24"/>
      <c r="C232" s="24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</row>
    <row r="233" spans="1:24" ht="15.75" customHeight="1" x14ac:dyDescent="0.25">
      <c r="A233" s="2"/>
      <c r="B233" s="24"/>
      <c r="C233" s="24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</row>
    <row r="234" spans="1:24" ht="15.75" customHeight="1" x14ac:dyDescent="0.25">
      <c r="A234" s="2"/>
      <c r="B234" s="24"/>
      <c r="C234" s="24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</row>
    <row r="235" spans="1:24" ht="15.75" customHeight="1" x14ac:dyDescent="0.25">
      <c r="A235" s="2"/>
      <c r="B235" s="24"/>
      <c r="C235" s="24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</row>
    <row r="236" spans="1:24" ht="15.75" customHeight="1" x14ac:dyDescent="0.25">
      <c r="A236" s="2"/>
      <c r="B236" s="24"/>
      <c r="C236" s="24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</row>
    <row r="237" spans="1:24" ht="15.75" customHeight="1" x14ac:dyDescent="0.25">
      <c r="A237" s="2"/>
      <c r="B237" s="24"/>
      <c r="C237" s="24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</row>
    <row r="238" spans="1:24" ht="15.75" customHeight="1" x14ac:dyDescent="0.25">
      <c r="A238" s="2"/>
      <c r="B238" s="24"/>
      <c r="C238" s="24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</row>
    <row r="239" spans="1:24" ht="15.75" customHeight="1" x14ac:dyDescent="0.25">
      <c r="A239" s="2"/>
      <c r="B239" s="24"/>
      <c r="C239" s="24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</row>
    <row r="240" spans="1:24" ht="15.75" customHeight="1" x14ac:dyDescent="0.25">
      <c r="A240" s="2"/>
      <c r="B240" s="24"/>
      <c r="C240" s="24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</row>
    <row r="241" spans="1:24" ht="15.75" customHeight="1" x14ac:dyDescent="0.25">
      <c r="A241" s="2"/>
      <c r="B241" s="24"/>
      <c r="C241" s="24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</row>
    <row r="242" spans="1:24" ht="15.75" customHeight="1" x14ac:dyDescent="0.25">
      <c r="A242" s="2"/>
      <c r="B242" s="24"/>
      <c r="C242" s="24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</row>
    <row r="243" spans="1:24" ht="15.75" customHeight="1" x14ac:dyDescent="0.25">
      <c r="A243" s="2"/>
      <c r="B243" s="24"/>
      <c r="C243" s="24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</row>
    <row r="244" spans="1:24" ht="15.75" customHeight="1" x14ac:dyDescent="0.25">
      <c r="A244" s="2"/>
      <c r="B244" s="24"/>
      <c r="C244" s="24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</row>
    <row r="245" spans="1:24" ht="15.75" customHeight="1" x14ac:dyDescent="0.25">
      <c r="A245" s="2"/>
      <c r="B245" s="24"/>
      <c r="C245" s="24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5.75" customHeight="1" x14ac:dyDescent="0.25">
      <c r="A246" s="2"/>
      <c r="B246" s="24"/>
      <c r="C246" s="24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</row>
    <row r="247" spans="1:24" ht="15.75" customHeight="1" x14ac:dyDescent="0.25">
      <c r="A247" s="2"/>
      <c r="B247" s="24"/>
      <c r="C247" s="24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</row>
    <row r="248" spans="1:24" ht="15.75" customHeight="1" x14ac:dyDescent="0.25">
      <c r="A248" s="2"/>
      <c r="B248" s="24"/>
      <c r="C248" s="2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</row>
    <row r="249" spans="1:24" ht="15.75" customHeight="1" x14ac:dyDescent="0.25">
      <c r="A249" s="2"/>
      <c r="B249" s="24"/>
      <c r="C249" s="24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</row>
    <row r="250" spans="1:24" ht="15.75" customHeight="1" x14ac:dyDescent="0.25">
      <c r="A250" s="2"/>
      <c r="B250" s="24"/>
      <c r="C250" s="24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5.75" customHeight="1" x14ac:dyDescent="0.25">
      <c r="A251" s="2"/>
      <c r="B251" s="24"/>
      <c r="C251" s="24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</row>
    <row r="252" spans="1:24" ht="15.75" customHeight="1" x14ac:dyDescent="0.25">
      <c r="A252" s="2"/>
      <c r="B252" s="24"/>
      <c r="C252" s="24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</row>
    <row r="253" spans="1:24" ht="15.75" customHeight="1" x14ac:dyDescent="0.25">
      <c r="A253" s="2"/>
      <c r="B253" s="24"/>
      <c r="C253" s="24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</row>
    <row r="254" spans="1:24" ht="15.75" customHeight="1" x14ac:dyDescent="0.25">
      <c r="A254" s="2"/>
      <c r="B254" s="24"/>
      <c r="C254" s="2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</row>
    <row r="255" spans="1:24" ht="15.75" customHeight="1" x14ac:dyDescent="0.25">
      <c r="A255" s="2"/>
      <c r="B255" s="24"/>
      <c r="C255" s="24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</row>
    <row r="256" spans="1:24" ht="15.75" customHeight="1" x14ac:dyDescent="0.25">
      <c r="A256" s="2"/>
      <c r="B256" s="24"/>
      <c r="C256" s="24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</row>
    <row r="257" spans="1:24" ht="15.75" customHeight="1" x14ac:dyDescent="0.25">
      <c r="A257" s="2"/>
      <c r="B257" s="24"/>
      <c r="C257" s="24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</row>
    <row r="258" spans="1:24" ht="15.75" customHeight="1" x14ac:dyDescent="0.25">
      <c r="A258" s="2"/>
      <c r="B258" s="24"/>
      <c r="C258" s="24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</row>
    <row r="259" spans="1:24" ht="15.75" customHeight="1" x14ac:dyDescent="0.25">
      <c r="A259" s="2"/>
      <c r="B259" s="24"/>
      <c r="C259" s="24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</row>
    <row r="260" spans="1:24" ht="15.75" customHeight="1" x14ac:dyDescent="0.25">
      <c r="A260" s="2"/>
      <c r="B260" s="24"/>
      <c r="C260" s="24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</row>
    <row r="261" spans="1:24" ht="15.75" customHeight="1" x14ac:dyDescent="0.25">
      <c r="A261" s="2"/>
      <c r="B261" s="24"/>
      <c r="C261" s="24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</row>
    <row r="262" spans="1:24" ht="15.75" customHeight="1" x14ac:dyDescent="0.25">
      <c r="A262" s="2"/>
      <c r="B262" s="24"/>
      <c r="C262" s="24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</row>
    <row r="263" spans="1:24" ht="15.75" customHeight="1" x14ac:dyDescent="0.25">
      <c r="A263" s="2"/>
      <c r="B263" s="24"/>
      <c r="C263" s="24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</row>
    <row r="264" spans="1:24" ht="15.75" customHeight="1" x14ac:dyDescent="0.25">
      <c r="A264" s="2"/>
      <c r="B264" s="24"/>
      <c r="C264" s="24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</row>
    <row r="265" spans="1:24" ht="15.75" customHeight="1" x14ac:dyDescent="0.25">
      <c r="A265" s="2"/>
      <c r="B265" s="24"/>
      <c r="C265" s="24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</row>
    <row r="266" spans="1:24" ht="15.75" customHeight="1" x14ac:dyDescent="0.25">
      <c r="A266" s="2"/>
      <c r="B266" s="24"/>
      <c r="C266" s="24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</row>
    <row r="267" spans="1:24" ht="15.75" customHeight="1" x14ac:dyDescent="0.25">
      <c r="A267" s="2"/>
      <c r="B267" s="24"/>
      <c r="C267" s="24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</row>
    <row r="268" spans="1:24" ht="15.75" customHeight="1" x14ac:dyDescent="0.25">
      <c r="A268" s="2"/>
      <c r="B268" s="24"/>
      <c r="C268" s="24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</row>
    <row r="269" spans="1:24" ht="15.75" customHeight="1" x14ac:dyDescent="0.25">
      <c r="A269" s="2"/>
      <c r="B269" s="24"/>
      <c r="C269" s="24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</row>
    <row r="270" spans="1:24" ht="15.75" customHeight="1" x14ac:dyDescent="0.25">
      <c r="A270" s="2"/>
      <c r="B270" s="24"/>
      <c r="C270" s="24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</row>
    <row r="271" spans="1:24" ht="15.75" customHeight="1" x14ac:dyDescent="0.25">
      <c r="A271" s="2"/>
      <c r="B271" s="24"/>
      <c r="C271" s="24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</row>
    <row r="272" spans="1:24" ht="15.75" customHeight="1" x14ac:dyDescent="0.25">
      <c r="A272" s="2"/>
      <c r="B272" s="24"/>
      <c r="C272" s="24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</row>
    <row r="273" spans="1:24" ht="15.75" customHeight="1" x14ac:dyDescent="0.25">
      <c r="A273" s="2"/>
      <c r="B273" s="24"/>
      <c r="C273" s="24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5.75" customHeight="1" x14ac:dyDescent="0.25">
      <c r="A274" s="2"/>
      <c r="B274" s="24"/>
      <c r="C274" s="24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</row>
    <row r="275" spans="1:24" ht="15.75" customHeight="1" x14ac:dyDescent="0.25">
      <c r="A275" s="2"/>
      <c r="B275" s="24"/>
      <c r="C275" s="24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</row>
    <row r="276" spans="1:24" ht="15.75" customHeight="1" x14ac:dyDescent="0.25">
      <c r="A276" s="2"/>
      <c r="B276" s="24"/>
      <c r="C276" s="24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</row>
    <row r="277" spans="1:24" ht="15.75" customHeight="1" x14ac:dyDescent="0.25">
      <c r="A277" s="2"/>
      <c r="B277" s="24"/>
      <c r="C277" s="24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</row>
    <row r="278" spans="1:24" ht="15.75" customHeight="1" x14ac:dyDescent="0.25">
      <c r="A278" s="2"/>
      <c r="B278" s="24"/>
      <c r="C278" s="24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5.75" customHeight="1" x14ac:dyDescent="0.25">
      <c r="A279" s="2"/>
      <c r="B279" s="24"/>
      <c r="C279" s="24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</row>
    <row r="280" spans="1:24" ht="15.75" customHeight="1" x14ac:dyDescent="0.25">
      <c r="A280" s="2"/>
      <c r="B280" s="24"/>
      <c r="C280" s="24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</row>
    <row r="281" spans="1:24" ht="15.75" customHeight="1" x14ac:dyDescent="0.25">
      <c r="A281" s="2"/>
      <c r="B281" s="24"/>
      <c r="C281" s="24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</row>
    <row r="282" spans="1:24" ht="15.75" customHeight="1" x14ac:dyDescent="0.25">
      <c r="A282" s="2"/>
      <c r="B282" s="24"/>
      <c r="C282" s="24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</row>
    <row r="283" spans="1:24" ht="15.75" customHeight="1" x14ac:dyDescent="0.25">
      <c r="A283" s="2"/>
      <c r="B283" s="24"/>
      <c r="C283" s="24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</row>
    <row r="284" spans="1:24" ht="15.75" customHeight="1" x14ac:dyDescent="0.25">
      <c r="A284" s="2"/>
      <c r="B284" s="24"/>
      <c r="C284" s="24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</row>
    <row r="285" spans="1:24" ht="15.75" customHeight="1" x14ac:dyDescent="0.25">
      <c r="A285" s="2"/>
      <c r="B285" s="24"/>
      <c r="C285" s="24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</row>
    <row r="286" spans="1:24" ht="15.75" customHeight="1" x14ac:dyDescent="0.25">
      <c r="A286" s="2"/>
      <c r="B286" s="24"/>
      <c r="C286" s="24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</row>
    <row r="287" spans="1:24" ht="15.75" customHeight="1" x14ac:dyDescent="0.25">
      <c r="A287" s="2"/>
      <c r="B287" s="24"/>
      <c r="C287" s="24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</row>
    <row r="288" spans="1:24" ht="15.75" customHeight="1" x14ac:dyDescent="0.25">
      <c r="A288" s="2"/>
      <c r="B288" s="24"/>
      <c r="C288" s="24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</row>
    <row r="289" spans="1:24" ht="15.75" customHeight="1" x14ac:dyDescent="0.25">
      <c r="A289" s="2"/>
      <c r="B289" s="24"/>
      <c r="C289" s="24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</row>
    <row r="290" spans="1:24" ht="15.75" customHeight="1" x14ac:dyDescent="0.25">
      <c r="A290" s="2"/>
      <c r="B290" s="24"/>
      <c r="C290" s="24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</row>
    <row r="291" spans="1:24" ht="15.75" customHeight="1" x14ac:dyDescent="0.25">
      <c r="A291" s="2"/>
      <c r="B291" s="24"/>
      <c r="C291" s="24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</row>
    <row r="292" spans="1:24" ht="15.75" customHeight="1" x14ac:dyDescent="0.25">
      <c r="A292" s="2"/>
      <c r="B292" s="24"/>
      <c r="C292" s="24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</row>
    <row r="293" spans="1:24" ht="15.75" customHeight="1" x14ac:dyDescent="0.25">
      <c r="A293" s="2"/>
      <c r="B293" s="24"/>
      <c r="C293" s="24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</row>
    <row r="294" spans="1:24" ht="15.75" customHeight="1" x14ac:dyDescent="0.25">
      <c r="A294" s="2"/>
      <c r="B294" s="24"/>
      <c r="C294" s="24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</row>
    <row r="295" spans="1:24" ht="15.75" customHeight="1" x14ac:dyDescent="0.25">
      <c r="A295" s="2"/>
      <c r="B295" s="24"/>
      <c r="C295" s="24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</row>
    <row r="296" spans="1:24" ht="15.75" customHeight="1" x14ac:dyDescent="0.25">
      <c r="A296" s="2"/>
      <c r="B296" s="24"/>
      <c r="C296" s="24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7" spans="1:24" ht="15.75" customHeight="1" x14ac:dyDescent="0.25">
      <c r="A297" s="2"/>
      <c r="B297" s="24"/>
      <c r="C297" s="24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</row>
    <row r="298" spans="1:24" ht="15.75" customHeight="1" x14ac:dyDescent="0.25">
      <c r="A298" s="2"/>
      <c r="B298" s="24"/>
      <c r="C298" s="24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</row>
    <row r="299" spans="1:24" ht="15.75" customHeight="1" x14ac:dyDescent="0.25">
      <c r="A299" s="2"/>
      <c r="B299" s="24"/>
      <c r="C299" s="24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</row>
    <row r="300" spans="1:24" ht="15.75" customHeight="1" x14ac:dyDescent="0.25">
      <c r="A300" s="2"/>
      <c r="B300" s="24"/>
      <c r="C300" s="24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</row>
    <row r="301" spans="1:24" ht="15.75" customHeight="1" x14ac:dyDescent="0.25">
      <c r="A301" s="2"/>
      <c r="B301" s="24"/>
      <c r="C301" s="24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</row>
    <row r="302" spans="1:24" ht="15.75" customHeight="1" x14ac:dyDescent="0.25">
      <c r="A302" s="2"/>
      <c r="B302" s="24"/>
      <c r="C302" s="24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3" spans="1:24" ht="15.75" customHeight="1" x14ac:dyDescent="0.25">
      <c r="A303" s="2"/>
      <c r="B303" s="24"/>
      <c r="C303" s="24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</row>
    <row r="304" spans="1:24" ht="15.75" customHeight="1" x14ac:dyDescent="0.25">
      <c r="A304" s="2"/>
      <c r="B304" s="24"/>
      <c r="C304" s="24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</row>
    <row r="305" spans="1:24" ht="15.75" customHeight="1" x14ac:dyDescent="0.25">
      <c r="A305" s="2"/>
      <c r="B305" s="24"/>
      <c r="C305" s="24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</row>
    <row r="306" spans="1:24" ht="15.75" customHeight="1" x14ac:dyDescent="0.25">
      <c r="A306" s="2"/>
      <c r="B306" s="24"/>
      <c r="C306" s="24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</row>
    <row r="307" spans="1:24" ht="15.75" customHeight="1" x14ac:dyDescent="0.25">
      <c r="A307" s="2"/>
      <c r="B307" s="24"/>
      <c r="C307" s="24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</row>
    <row r="308" spans="1:24" ht="15.75" customHeight="1" x14ac:dyDescent="0.25">
      <c r="A308" s="2"/>
      <c r="B308" s="24"/>
      <c r="C308" s="24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</row>
    <row r="309" spans="1:24" ht="15.75" customHeight="1" x14ac:dyDescent="0.25">
      <c r="A309" s="2"/>
      <c r="B309" s="24"/>
      <c r="C309" s="24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</row>
    <row r="310" spans="1:24" ht="15.75" customHeight="1" x14ac:dyDescent="0.25">
      <c r="A310" s="2"/>
      <c r="B310" s="24"/>
      <c r="C310" s="24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</row>
    <row r="311" spans="1:24" ht="15.75" customHeight="1" x14ac:dyDescent="0.25">
      <c r="A311" s="2"/>
      <c r="B311" s="24"/>
      <c r="C311" s="24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</row>
    <row r="312" spans="1:24" ht="15.75" customHeight="1" x14ac:dyDescent="0.25">
      <c r="A312" s="2"/>
      <c r="B312" s="24"/>
      <c r="C312" s="24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</row>
    <row r="313" spans="1:24" ht="15.75" customHeight="1" x14ac:dyDescent="0.25">
      <c r="A313" s="2"/>
      <c r="B313" s="24"/>
      <c r="C313" s="24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</row>
    <row r="314" spans="1:24" ht="15.75" customHeight="1" x14ac:dyDescent="0.25">
      <c r="A314" s="2"/>
      <c r="B314" s="24"/>
      <c r="C314" s="24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</row>
    <row r="315" spans="1:24" ht="15.75" customHeight="1" x14ac:dyDescent="0.25">
      <c r="A315" s="2"/>
      <c r="B315" s="24"/>
      <c r="C315" s="24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</row>
    <row r="316" spans="1:24" ht="15.75" customHeight="1" x14ac:dyDescent="0.25">
      <c r="A316" s="2"/>
      <c r="B316" s="24"/>
      <c r="C316" s="24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</row>
    <row r="317" spans="1:24" ht="15.75" customHeight="1" x14ac:dyDescent="0.25">
      <c r="A317" s="2"/>
      <c r="B317" s="24"/>
      <c r="C317" s="24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</row>
    <row r="318" spans="1:24" ht="15.75" customHeight="1" x14ac:dyDescent="0.25">
      <c r="A318" s="2"/>
      <c r="B318" s="24"/>
      <c r="C318" s="24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</row>
    <row r="319" spans="1:24" ht="15.75" customHeight="1" x14ac:dyDescent="0.25">
      <c r="A319" s="2"/>
      <c r="B319" s="24"/>
      <c r="C319" s="24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</row>
    <row r="320" spans="1:24" ht="15.75" customHeight="1" x14ac:dyDescent="0.25">
      <c r="A320" s="2"/>
      <c r="B320" s="24"/>
      <c r="C320" s="24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</row>
    <row r="321" spans="1:24" ht="15.75" customHeight="1" x14ac:dyDescent="0.25">
      <c r="A321" s="2"/>
      <c r="B321" s="24"/>
      <c r="C321" s="24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</row>
    <row r="322" spans="1:24" ht="15.75" customHeight="1" x14ac:dyDescent="0.25">
      <c r="A322" s="2"/>
      <c r="B322" s="24"/>
      <c r="C322" s="24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</row>
    <row r="323" spans="1:24" ht="15.75" customHeight="1" x14ac:dyDescent="0.25">
      <c r="A323" s="2"/>
      <c r="B323" s="24"/>
      <c r="C323" s="24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</row>
    <row r="324" spans="1:24" ht="15.75" customHeight="1" x14ac:dyDescent="0.25">
      <c r="A324" s="2"/>
      <c r="B324" s="24"/>
      <c r="C324" s="24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</row>
    <row r="325" spans="1:24" ht="15.75" customHeight="1" x14ac:dyDescent="0.25">
      <c r="A325" s="2"/>
      <c r="B325" s="24"/>
      <c r="C325" s="24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</row>
    <row r="326" spans="1:24" ht="15.75" customHeight="1" x14ac:dyDescent="0.25">
      <c r="A326" s="2"/>
      <c r="B326" s="24"/>
      <c r="C326" s="24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</row>
    <row r="327" spans="1:24" ht="14.25" customHeight="1" x14ac:dyDescent="0.25">
      <c r="A327" s="2"/>
    </row>
    <row r="328" spans="1:24" ht="14.25" customHeight="1" x14ac:dyDescent="0.25">
      <c r="A328" s="2"/>
    </row>
    <row r="329" spans="1:24" ht="14.25" customHeight="1" x14ac:dyDescent="0.2"/>
    <row r="330" spans="1:24" ht="14.25" customHeight="1" x14ac:dyDescent="0.2"/>
    <row r="331" spans="1:24" ht="14.25" customHeight="1" x14ac:dyDescent="0.2"/>
    <row r="332" spans="1:24" ht="14.25" customHeight="1" x14ac:dyDescent="0.2"/>
    <row r="333" spans="1:24" ht="14.25" customHeight="1" x14ac:dyDescent="0.2"/>
    <row r="334" spans="1:24" ht="14.25" customHeight="1" x14ac:dyDescent="0.2"/>
    <row r="335" spans="1:24" ht="14.25" customHeight="1" x14ac:dyDescent="0.2"/>
    <row r="336" spans="1:24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mergeCells count="9">
    <mergeCell ref="A54:C54"/>
    <mergeCell ref="A68:C68"/>
    <mergeCell ref="A44:C44"/>
    <mergeCell ref="A48:C48"/>
    <mergeCell ref="A11:G11"/>
    <mergeCell ref="A17:G17"/>
    <mergeCell ref="A22:G22"/>
    <mergeCell ref="A31:G31"/>
    <mergeCell ref="A1:G1"/>
  </mergeCells>
  <pageMargins left="0.25" right="0.25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0D3ED-2D79-3248-9672-9B29DE49C4F3}">
  <dimension ref="A1"/>
  <sheetViews>
    <sheetView workbookViewId="0"/>
  </sheetViews>
  <sheetFormatPr defaultColWidth="11" defaultRowHeight="14.25" x14ac:dyDescent="0.2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topLeftCell="B1" workbookViewId="0">
      <selection activeCell="T4" sqref="T4"/>
    </sheetView>
  </sheetViews>
  <sheetFormatPr defaultColWidth="8.875" defaultRowHeight="14.25" x14ac:dyDescent="0.2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224F0-FCA4-49C8-B7F0-D2546A77D107}">
  <dimension ref="A1:P380"/>
  <sheetViews>
    <sheetView topLeftCell="G1" zoomScale="136" zoomScaleNormal="136" workbookViewId="0">
      <selection activeCell="G1" sqref="G1:N1"/>
    </sheetView>
  </sheetViews>
  <sheetFormatPr defaultColWidth="9" defaultRowHeight="13.5" x14ac:dyDescent="0.25"/>
  <cols>
    <col min="1" max="1" width="9.125" style="2" bestFit="1" customWidth="1"/>
    <col min="2" max="2" width="44.875" style="2" bestFit="1" customWidth="1"/>
    <col min="3" max="3" width="14.625" style="2" bestFit="1" customWidth="1"/>
    <col min="4" max="4" width="7.625" style="5" bestFit="1" customWidth="1"/>
    <col min="5" max="5" width="8.625" style="2" bestFit="1" customWidth="1"/>
    <col min="6" max="6" width="7.375" style="2" bestFit="1" customWidth="1"/>
    <col min="7" max="7" width="17" style="5" bestFit="1" customWidth="1"/>
    <col min="8" max="8" width="55" style="5" customWidth="1"/>
    <col min="9" max="9" width="26.625" style="5" customWidth="1"/>
    <col min="10" max="10" width="15.875" style="2" customWidth="1"/>
    <col min="11" max="11" width="14.875" style="5" bestFit="1" customWidth="1"/>
    <col min="12" max="12" width="9.125" style="2" bestFit="1" customWidth="1"/>
    <col min="13" max="13" width="9.5" style="2" bestFit="1" customWidth="1"/>
    <col min="14" max="14" width="9.125" style="17" bestFit="1" customWidth="1"/>
    <col min="15" max="16384" width="9" style="2"/>
  </cols>
  <sheetData>
    <row r="1" spans="1:14" ht="13.5" customHeight="1" x14ac:dyDescent="0.25">
      <c r="A1" s="1"/>
      <c r="B1" s="217"/>
      <c r="C1" s="217"/>
      <c r="D1" s="217"/>
      <c r="E1" s="217"/>
      <c r="F1" s="217"/>
      <c r="G1" s="236" t="s">
        <v>465</v>
      </c>
      <c r="H1" s="237"/>
      <c r="I1" s="237"/>
      <c r="J1" s="237"/>
      <c r="K1" s="237"/>
      <c r="L1" s="237"/>
      <c r="M1" s="237"/>
      <c r="N1" s="238"/>
    </row>
    <row r="2" spans="1:14" s="4" customFormat="1" x14ac:dyDescent="0.25">
      <c r="A2" s="90" t="s">
        <v>165</v>
      </c>
      <c r="B2" s="91" t="s">
        <v>100</v>
      </c>
      <c r="C2" s="91" t="s">
        <v>101</v>
      </c>
      <c r="D2" s="92" t="s">
        <v>166</v>
      </c>
      <c r="E2" s="90" t="s">
        <v>167</v>
      </c>
      <c r="F2" s="90" t="s">
        <v>102</v>
      </c>
      <c r="G2" s="92" t="s">
        <v>103</v>
      </c>
      <c r="H2" s="92" t="s">
        <v>104</v>
      </c>
      <c r="I2" s="92" t="s">
        <v>169</v>
      </c>
      <c r="J2" s="90" t="s">
        <v>105</v>
      </c>
      <c r="K2" s="92" t="s">
        <v>106</v>
      </c>
      <c r="L2" s="91" t="s">
        <v>170</v>
      </c>
      <c r="M2" s="91" t="s">
        <v>171</v>
      </c>
      <c r="N2" s="91" t="s">
        <v>107</v>
      </c>
    </row>
    <row r="3" spans="1:14" s="4" customFormat="1" x14ac:dyDescent="0.25">
      <c r="A3" s="93"/>
      <c r="B3" s="94" t="s">
        <v>464</v>
      </c>
      <c r="C3" s="94"/>
      <c r="D3" s="95"/>
      <c r="E3" s="93"/>
      <c r="F3" s="93"/>
      <c r="G3" s="95"/>
      <c r="H3" s="95"/>
      <c r="I3" s="95"/>
      <c r="J3" s="93"/>
      <c r="K3" s="95"/>
      <c r="L3" s="94"/>
      <c r="M3" s="94"/>
      <c r="N3" s="96">
        <v>213876.13</v>
      </c>
    </row>
    <row r="4" spans="1:14" ht="27" x14ac:dyDescent="0.25">
      <c r="A4" s="97">
        <v>1</v>
      </c>
      <c r="B4" s="14" t="s">
        <v>158</v>
      </c>
      <c r="C4" s="98">
        <v>316824419</v>
      </c>
      <c r="D4" s="99">
        <v>3</v>
      </c>
      <c r="E4" s="99" t="s">
        <v>123</v>
      </c>
      <c r="F4" s="97">
        <v>2024</v>
      </c>
      <c r="G4" s="99" t="s">
        <v>152</v>
      </c>
      <c r="H4" s="100" t="s">
        <v>284</v>
      </c>
      <c r="I4" s="99" t="s">
        <v>199</v>
      </c>
      <c r="J4" s="97"/>
      <c r="K4" s="101" t="s">
        <v>109</v>
      </c>
      <c r="L4" s="102">
        <v>5600</v>
      </c>
      <c r="M4" s="103"/>
      <c r="N4" s="104">
        <f t="shared" ref="N4:N9" si="0">N3+L4+M4</f>
        <v>219476.13</v>
      </c>
    </row>
    <row r="5" spans="1:14" x14ac:dyDescent="0.25">
      <c r="A5" s="97">
        <v>2</v>
      </c>
      <c r="B5" s="14" t="s">
        <v>190</v>
      </c>
      <c r="C5" s="98">
        <v>10401</v>
      </c>
      <c r="D5" s="99">
        <v>4</v>
      </c>
      <c r="E5" s="99" t="s">
        <v>123</v>
      </c>
      <c r="F5" s="97">
        <v>2024</v>
      </c>
      <c r="G5" s="99" t="s">
        <v>154</v>
      </c>
      <c r="H5" s="99" t="s">
        <v>191</v>
      </c>
      <c r="I5" s="99" t="s">
        <v>219</v>
      </c>
      <c r="J5" s="97"/>
      <c r="K5" s="105" t="s">
        <v>302</v>
      </c>
      <c r="L5" s="103"/>
      <c r="M5" s="106">
        <v>-3978.43</v>
      </c>
      <c r="N5" s="104">
        <f t="shared" si="0"/>
        <v>215497.7</v>
      </c>
    </row>
    <row r="6" spans="1:14" x14ac:dyDescent="0.25">
      <c r="A6" s="97">
        <v>3</v>
      </c>
      <c r="B6" s="14" t="s">
        <v>189</v>
      </c>
      <c r="C6" s="98">
        <v>10402</v>
      </c>
      <c r="D6" s="99">
        <v>4</v>
      </c>
      <c r="E6" s="99" t="s">
        <v>123</v>
      </c>
      <c r="F6" s="97">
        <v>2024</v>
      </c>
      <c r="G6" s="99" t="s">
        <v>154</v>
      </c>
      <c r="H6" s="99" t="s">
        <v>183</v>
      </c>
      <c r="I6" s="99" t="s">
        <v>217</v>
      </c>
      <c r="J6" s="97"/>
      <c r="K6" s="105" t="s">
        <v>312</v>
      </c>
      <c r="L6" s="103"/>
      <c r="M6" s="106">
        <v>-2225</v>
      </c>
      <c r="N6" s="104">
        <f t="shared" si="0"/>
        <v>213272.7</v>
      </c>
    </row>
    <row r="7" spans="1:14" x14ac:dyDescent="0.25">
      <c r="A7" s="97">
        <v>4</v>
      </c>
      <c r="B7" s="14" t="s">
        <v>190</v>
      </c>
      <c r="C7" s="98">
        <v>10403</v>
      </c>
      <c r="D7" s="99">
        <v>4</v>
      </c>
      <c r="E7" s="99" t="s">
        <v>123</v>
      </c>
      <c r="F7" s="97">
        <v>2024</v>
      </c>
      <c r="G7" s="99" t="s">
        <v>154</v>
      </c>
      <c r="H7" s="99" t="s">
        <v>192</v>
      </c>
      <c r="I7" s="99" t="s">
        <v>219</v>
      </c>
      <c r="J7" s="97"/>
      <c r="K7" s="105" t="s">
        <v>303</v>
      </c>
      <c r="L7" s="103"/>
      <c r="M7" s="106">
        <v>-4428.95</v>
      </c>
      <c r="N7" s="104">
        <f t="shared" si="0"/>
        <v>208843.75</v>
      </c>
    </row>
    <row r="8" spans="1:14" x14ac:dyDescent="0.25">
      <c r="A8" s="97">
        <v>5</v>
      </c>
      <c r="B8" s="14" t="s">
        <v>190</v>
      </c>
      <c r="C8" s="98">
        <v>10404</v>
      </c>
      <c r="D8" s="99">
        <v>4</v>
      </c>
      <c r="E8" s="99" t="s">
        <v>123</v>
      </c>
      <c r="F8" s="97">
        <v>2024</v>
      </c>
      <c r="G8" s="99" t="s">
        <v>154</v>
      </c>
      <c r="H8" s="99" t="s">
        <v>193</v>
      </c>
      <c r="I8" s="99" t="s">
        <v>219</v>
      </c>
      <c r="J8" s="97"/>
      <c r="K8" s="105" t="s">
        <v>304</v>
      </c>
      <c r="L8" s="103"/>
      <c r="M8" s="106">
        <v>-3991.22</v>
      </c>
      <c r="N8" s="104">
        <f t="shared" si="0"/>
        <v>204852.53</v>
      </c>
    </row>
    <row r="9" spans="1:14" x14ac:dyDescent="0.25">
      <c r="A9" s="97">
        <v>6</v>
      </c>
      <c r="B9" s="103" t="s">
        <v>195</v>
      </c>
      <c r="C9" s="98">
        <v>810041100064710</v>
      </c>
      <c r="D9" s="99">
        <v>4</v>
      </c>
      <c r="E9" s="99" t="s">
        <v>123</v>
      </c>
      <c r="F9" s="97">
        <v>2024</v>
      </c>
      <c r="G9" s="99" t="s">
        <v>157</v>
      </c>
      <c r="H9" s="99" t="s">
        <v>112</v>
      </c>
      <c r="I9" s="99" t="s">
        <v>215</v>
      </c>
      <c r="J9" s="97"/>
      <c r="K9" s="101" t="s">
        <v>291</v>
      </c>
      <c r="L9" s="103"/>
      <c r="M9" s="107">
        <v>-12</v>
      </c>
      <c r="N9" s="104">
        <f t="shared" si="0"/>
        <v>204840.53</v>
      </c>
    </row>
    <row r="10" spans="1:14" x14ac:dyDescent="0.25">
      <c r="A10" s="97">
        <v>7</v>
      </c>
      <c r="B10" s="14" t="s">
        <v>190</v>
      </c>
      <c r="C10" s="98">
        <v>551041000027405</v>
      </c>
      <c r="D10" s="99">
        <v>5</v>
      </c>
      <c r="E10" s="99" t="s">
        <v>123</v>
      </c>
      <c r="F10" s="97">
        <v>2024</v>
      </c>
      <c r="G10" s="99" t="s">
        <v>156</v>
      </c>
      <c r="H10" s="99" t="s">
        <v>194</v>
      </c>
      <c r="I10" s="99" t="s">
        <v>219</v>
      </c>
      <c r="J10" s="97"/>
      <c r="K10" s="105" t="s">
        <v>305</v>
      </c>
      <c r="L10" s="103"/>
      <c r="M10" s="106">
        <v>-4045.74</v>
      </c>
      <c r="N10" s="104">
        <f t="shared" ref="N10:N21" si="1">N9+L10+M10</f>
        <v>200794.79</v>
      </c>
    </row>
    <row r="11" spans="1:14" x14ac:dyDescent="0.25">
      <c r="A11" s="97">
        <v>8</v>
      </c>
      <c r="B11" s="103" t="s">
        <v>381</v>
      </c>
      <c r="C11" s="98">
        <v>554732000008642</v>
      </c>
      <c r="D11" s="99">
        <v>5</v>
      </c>
      <c r="E11" s="99" t="s">
        <v>123</v>
      </c>
      <c r="F11" s="97">
        <v>2024</v>
      </c>
      <c r="G11" s="99" t="s">
        <v>156</v>
      </c>
      <c r="H11" s="99" t="s">
        <v>184</v>
      </c>
      <c r="I11" s="99" t="s">
        <v>216</v>
      </c>
      <c r="J11" s="97"/>
      <c r="K11" s="101" t="s">
        <v>370</v>
      </c>
      <c r="L11" s="103"/>
      <c r="M11" s="106">
        <v>-2100</v>
      </c>
      <c r="N11" s="104">
        <f t="shared" si="1"/>
        <v>198694.79</v>
      </c>
    </row>
    <row r="12" spans="1:14" x14ac:dyDescent="0.25">
      <c r="A12" s="97">
        <v>9</v>
      </c>
      <c r="B12" s="103" t="s">
        <v>195</v>
      </c>
      <c r="C12" s="98">
        <v>870051201332013</v>
      </c>
      <c r="D12" s="99">
        <v>5</v>
      </c>
      <c r="E12" s="99" t="s">
        <v>123</v>
      </c>
      <c r="F12" s="97">
        <v>2024</v>
      </c>
      <c r="G12" s="99" t="s">
        <v>159</v>
      </c>
      <c r="H12" s="99" t="s">
        <v>112</v>
      </c>
      <c r="I12" s="99" t="s">
        <v>215</v>
      </c>
      <c r="J12" s="97"/>
      <c r="K12" s="101" t="s">
        <v>291</v>
      </c>
      <c r="L12" s="103"/>
      <c r="M12" s="107">
        <v>-18</v>
      </c>
      <c r="N12" s="104">
        <f t="shared" si="1"/>
        <v>198676.79</v>
      </c>
    </row>
    <row r="13" spans="1:14" ht="27" x14ac:dyDescent="0.25">
      <c r="A13" s="97">
        <v>10</v>
      </c>
      <c r="B13" s="103" t="s">
        <v>158</v>
      </c>
      <c r="C13" s="98">
        <v>317612180</v>
      </c>
      <c r="D13" s="99">
        <v>8</v>
      </c>
      <c r="E13" s="99" t="s">
        <v>123</v>
      </c>
      <c r="F13" s="97">
        <v>2024</v>
      </c>
      <c r="G13" s="99" t="s">
        <v>155</v>
      </c>
      <c r="H13" s="100" t="s">
        <v>282</v>
      </c>
      <c r="I13" s="99" t="s">
        <v>199</v>
      </c>
      <c r="J13" s="97"/>
      <c r="K13" s="108" t="s">
        <v>110</v>
      </c>
      <c r="L13" s="102">
        <v>2100</v>
      </c>
      <c r="M13" s="103"/>
      <c r="N13" s="104">
        <f t="shared" si="1"/>
        <v>200776.79</v>
      </c>
    </row>
    <row r="14" spans="1:14" ht="27" x14ac:dyDescent="0.25">
      <c r="A14" s="97">
        <v>11</v>
      </c>
      <c r="B14" s="103" t="s">
        <v>158</v>
      </c>
      <c r="C14" s="98">
        <v>317612181</v>
      </c>
      <c r="D14" s="99">
        <v>8</v>
      </c>
      <c r="E14" s="99" t="s">
        <v>123</v>
      </c>
      <c r="F14" s="97">
        <v>2024</v>
      </c>
      <c r="G14" s="99" t="s">
        <v>155</v>
      </c>
      <c r="H14" s="100" t="s">
        <v>282</v>
      </c>
      <c r="I14" s="99" t="s">
        <v>199</v>
      </c>
      <c r="J14" s="97"/>
      <c r="K14" s="108" t="s">
        <v>110</v>
      </c>
      <c r="L14" s="102">
        <v>2100</v>
      </c>
      <c r="M14" s="103"/>
      <c r="N14" s="104">
        <f t="shared" si="1"/>
        <v>202876.79</v>
      </c>
    </row>
    <row r="15" spans="1:14" x14ac:dyDescent="0.25">
      <c r="A15" s="97">
        <v>12</v>
      </c>
      <c r="B15" s="103" t="s">
        <v>248</v>
      </c>
      <c r="C15" s="98">
        <v>10901</v>
      </c>
      <c r="D15" s="99">
        <v>9</v>
      </c>
      <c r="E15" s="99" t="s">
        <v>123</v>
      </c>
      <c r="F15" s="97">
        <v>2024</v>
      </c>
      <c r="G15" s="99" t="s">
        <v>196</v>
      </c>
      <c r="H15" s="99" t="s">
        <v>113</v>
      </c>
      <c r="I15" s="99" t="s">
        <v>200</v>
      </c>
      <c r="J15" s="97"/>
      <c r="K15" s="108" t="s">
        <v>114</v>
      </c>
      <c r="L15" s="103"/>
      <c r="M15" s="107">
        <v>-631.5</v>
      </c>
      <c r="N15" s="104">
        <f t="shared" si="1"/>
        <v>202245.29</v>
      </c>
    </row>
    <row r="16" spans="1:14" x14ac:dyDescent="0.25">
      <c r="A16" s="97">
        <v>13</v>
      </c>
      <c r="B16" s="103" t="s">
        <v>351</v>
      </c>
      <c r="C16" s="98">
        <v>554439000039504</v>
      </c>
      <c r="D16" s="99">
        <v>11</v>
      </c>
      <c r="E16" s="99" t="s">
        <v>123</v>
      </c>
      <c r="F16" s="97">
        <v>2024</v>
      </c>
      <c r="G16" s="99" t="s">
        <v>156</v>
      </c>
      <c r="H16" s="99" t="s">
        <v>164</v>
      </c>
      <c r="I16" s="99" t="s">
        <v>221</v>
      </c>
      <c r="J16" s="97"/>
      <c r="K16" s="105" t="s">
        <v>288</v>
      </c>
      <c r="L16" s="103"/>
      <c r="M16" s="106">
        <v>-5938.02</v>
      </c>
      <c r="N16" s="104">
        <f t="shared" si="1"/>
        <v>196307.27000000002</v>
      </c>
    </row>
    <row r="17" spans="1:14" x14ac:dyDescent="0.25">
      <c r="A17" s="97">
        <v>14</v>
      </c>
      <c r="B17" s="103" t="s">
        <v>351</v>
      </c>
      <c r="C17" s="98">
        <v>554439000039504</v>
      </c>
      <c r="D17" s="99">
        <v>11</v>
      </c>
      <c r="E17" s="99" t="s">
        <v>123</v>
      </c>
      <c r="F17" s="97">
        <v>2024</v>
      </c>
      <c r="G17" s="99" t="s">
        <v>156</v>
      </c>
      <c r="H17" s="99" t="s">
        <v>164</v>
      </c>
      <c r="I17" s="99" t="s">
        <v>221</v>
      </c>
      <c r="J17" s="97"/>
      <c r="K17" s="105" t="s">
        <v>288</v>
      </c>
      <c r="L17" s="109"/>
      <c r="M17" s="106">
        <v>-6337.02</v>
      </c>
      <c r="N17" s="104">
        <f t="shared" si="1"/>
        <v>189970.25000000003</v>
      </c>
    </row>
    <row r="18" spans="1:14" ht="27" x14ac:dyDescent="0.25">
      <c r="A18" s="97">
        <v>15</v>
      </c>
      <c r="B18" s="103" t="s">
        <v>158</v>
      </c>
      <c r="C18" s="98">
        <v>318144120</v>
      </c>
      <c r="D18" s="99">
        <v>12</v>
      </c>
      <c r="E18" s="99" t="s">
        <v>123</v>
      </c>
      <c r="F18" s="97">
        <v>2024</v>
      </c>
      <c r="G18" s="99" t="s">
        <v>155</v>
      </c>
      <c r="H18" s="100" t="s">
        <v>282</v>
      </c>
      <c r="I18" s="99" t="s">
        <v>199</v>
      </c>
      <c r="J18" s="97"/>
      <c r="K18" s="108" t="s">
        <v>110</v>
      </c>
      <c r="L18" s="102">
        <v>7000</v>
      </c>
      <c r="M18" s="103"/>
      <c r="N18" s="104">
        <f t="shared" si="1"/>
        <v>196970.25000000003</v>
      </c>
    </row>
    <row r="19" spans="1:14" ht="27" x14ac:dyDescent="0.25">
      <c r="A19" s="97">
        <v>16</v>
      </c>
      <c r="B19" s="103" t="s">
        <v>158</v>
      </c>
      <c r="C19" s="98">
        <v>318423568</v>
      </c>
      <c r="D19" s="99">
        <v>15</v>
      </c>
      <c r="E19" s="99" t="s">
        <v>123</v>
      </c>
      <c r="F19" s="97">
        <v>2024</v>
      </c>
      <c r="G19" s="99" t="s">
        <v>152</v>
      </c>
      <c r="H19" s="100" t="s">
        <v>284</v>
      </c>
      <c r="I19" s="99" t="s">
        <v>199</v>
      </c>
      <c r="J19" s="97"/>
      <c r="K19" s="101" t="s">
        <v>109</v>
      </c>
      <c r="L19" s="102">
        <v>9800</v>
      </c>
      <c r="M19" s="103"/>
      <c r="N19" s="104">
        <f t="shared" si="1"/>
        <v>206770.25000000003</v>
      </c>
    </row>
    <row r="20" spans="1:14" x14ac:dyDescent="0.25">
      <c r="A20" s="97">
        <v>17</v>
      </c>
      <c r="B20" s="103" t="s">
        <v>201</v>
      </c>
      <c r="C20" s="98">
        <v>78001448500176</v>
      </c>
      <c r="D20" s="99">
        <v>17</v>
      </c>
      <c r="E20" s="99" t="s">
        <v>123</v>
      </c>
      <c r="F20" s="97">
        <v>2024</v>
      </c>
      <c r="G20" s="99" t="s">
        <v>153</v>
      </c>
      <c r="H20" s="100" t="s">
        <v>322</v>
      </c>
      <c r="I20" s="99" t="s">
        <v>199</v>
      </c>
      <c r="J20" s="97"/>
      <c r="K20" s="108" t="s">
        <v>344</v>
      </c>
      <c r="L20" s="110" t="s">
        <v>207</v>
      </c>
      <c r="M20" s="103"/>
      <c r="N20" s="104">
        <v>206770.25</v>
      </c>
    </row>
    <row r="21" spans="1:14" ht="27" x14ac:dyDescent="0.25">
      <c r="A21" s="97">
        <v>18</v>
      </c>
      <c r="B21" s="103" t="s">
        <v>158</v>
      </c>
      <c r="C21" s="98">
        <v>318640670</v>
      </c>
      <c r="D21" s="99">
        <v>17</v>
      </c>
      <c r="E21" s="99" t="s">
        <v>123</v>
      </c>
      <c r="F21" s="97">
        <v>2024</v>
      </c>
      <c r="G21" s="99" t="s">
        <v>155</v>
      </c>
      <c r="H21" s="100" t="s">
        <v>283</v>
      </c>
      <c r="I21" s="99" t="s">
        <v>199</v>
      </c>
      <c r="J21" s="97"/>
      <c r="K21" s="108" t="s">
        <v>286</v>
      </c>
      <c r="L21" s="102">
        <v>5366.4</v>
      </c>
      <c r="M21" s="103"/>
      <c r="N21" s="104">
        <f t="shared" si="1"/>
        <v>212136.65</v>
      </c>
    </row>
    <row r="22" spans="1:14" ht="27" x14ac:dyDescent="0.25">
      <c r="A22" s="97">
        <v>19</v>
      </c>
      <c r="B22" s="103" t="s">
        <v>158</v>
      </c>
      <c r="C22" s="98">
        <v>318749440</v>
      </c>
      <c r="D22" s="99">
        <v>18</v>
      </c>
      <c r="E22" s="99" t="s">
        <v>123</v>
      </c>
      <c r="F22" s="97">
        <v>2024</v>
      </c>
      <c r="G22" s="99" t="s">
        <v>152</v>
      </c>
      <c r="H22" s="100" t="s">
        <v>284</v>
      </c>
      <c r="I22" s="99" t="s">
        <v>199</v>
      </c>
      <c r="J22" s="97"/>
      <c r="K22" s="101" t="s">
        <v>109</v>
      </c>
      <c r="L22" s="102">
        <v>4200</v>
      </c>
      <c r="M22" s="103"/>
      <c r="N22" s="104">
        <f t="shared" ref="N22:N34" si="2">N21+L22+M22</f>
        <v>216336.65</v>
      </c>
    </row>
    <row r="23" spans="1:14" x14ac:dyDescent="0.25">
      <c r="A23" s="97">
        <v>20</v>
      </c>
      <c r="B23" s="103" t="s">
        <v>198</v>
      </c>
      <c r="C23" s="98">
        <v>551882000762037</v>
      </c>
      <c r="D23" s="99">
        <v>18</v>
      </c>
      <c r="E23" s="99" t="s">
        <v>123</v>
      </c>
      <c r="F23" s="97">
        <v>2024</v>
      </c>
      <c r="G23" s="99" t="s">
        <v>156</v>
      </c>
      <c r="H23" s="99" t="s">
        <v>180</v>
      </c>
      <c r="I23" s="99" t="s">
        <v>218</v>
      </c>
      <c r="J23" s="97"/>
      <c r="K23" s="105" t="s">
        <v>309</v>
      </c>
      <c r="L23" s="103"/>
      <c r="M23" s="106">
        <v>-5349.33</v>
      </c>
      <c r="N23" s="104">
        <f t="shared" si="2"/>
        <v>210987.32</v>
      </c>
    </row>
    <row r="24" spans="1:14" x14ac:dyDescent="0.25">
      <c r="A24" s="97">
        <v>21</v>
      </c>
      <c r="B24" s="103" t="s">
        <v>248</v>
      </c>
      <c r="C24" s="98">
        <v>554439000039504</v>
      </c>
      <c r="D24" s="99">
        <v>18</v>
      </c>
      <c r="E24" s="99" t="s">
        <v>123</v>
      </c>
      <c r="F24" s="97">
        <v>2024</v>
      </c>
      <c r="G24" s="99" t="s">
        <v>205</v>
      </c>
      <c r="H24" s="99" t="s">
        <v>197</v>
      </c>
      <c r="I24" s="99" t="s">
        <v>203</v>
      </c>
      <c r="J24" s="97"/>
      <c r="K24" s="111" t="s">
        <v>292</v>
      </c>
      <c r="L24" s="103"/>
      <c r="M24" s="112">
        <v>-764.18</v>
      </c>
      <c r="N24" s="104">
        <f t="shared" si="2"/>
        <v>210223.14</v>
      </c>
    </row>
    <row r="25" spans="1:14" x14ac:dyDescent="0.25">
      <c r="A25" s="97">
        <v>22</v>
      </c>
      <c r="B25" s="103" t="s">
        <v>248</v>
      </c>
      <c r="C25" s="98">
        <v>554439000039504</v>
      </c>
      <c r="D25" s="99">
        <v>18</v>
      </c>
      <c r="E25" s="99" t="s">
        <v>123</v>
      </c>
      <c r="F25" s="97">
        <v>2024</v>
      </c>
      <c r="G25" s="99" t="s">
        <v>205</v>
      </c>
      <c r="H25" s="99" t="s">
        <v>197</v>
      </c>
      <c r="I25" s="99" t="s">
        <v>202</v>
      </c>
      <c r="J25" s="97"/>
      <c r="K25" s="111" t="s">
        <v>292</v>
      </c>
      <c r="L25" s="103"/>
      <c r="M25" s="106">
        <v>-3026</v>
      </c>
      <c r="N25" s="104">
        <f t="shared" si="2"/>
        <v>207197.14</v>
      </c>
    </row>
    <row r="26" spans="1:14" x14ac:dyDescent="0.25">
      <c r="A26" s="97">
        <v>23</v>
      </c>
      <c r="B26" s="103" t="s">
        <v>248</v>
      </c>
      <c r="C26" s="98">
        <v>554439000039504</v>
      </c>
      <c r="D26" s="99">
        <v>18</v>
      </c>
      <c r="E26" s="99" t="s">
        <v>123</v>
      </c>
      <c r="F26" s="97">
        <v>2024</v>
      </c>
      <c r="G26" s="99" t="s">
        <v>205</v>
      </c>
      <c r="H26" s="99" t="s">
        <v>197</v>
      </c>
      <c r="I26" s="99" t="s">
        <v>204</v>
      </c>
      <c r="J26" s="97"/>
      <c r="K26" s="111" t="s">
        <v>292</v>
      </c>
      <c r="L26" s="103"/>
      <c r="M26" s="106">
        <v>-1664.3</v>
      </c>
      <c r="N26" s="104">
        <f t="shared" si="2"/>
        <v>205532.84000000003</v>
      </c>
    </row>
    <row r="27" spans="1:14" x14ac:dyDescent="0.25">
      <c r="A27" s="97">
        <v>24</v>
      </c>
      <c r="B27" s="103" t="s">
        <v>198</v>
      </c>
      <c r="C27" s="98">
        <v>11801</v>
      </c>
      <c r="D27" s="99">
        <v>18</v>
      </c>
      <c r="E27" s="99" t="s">
        <v>123</v>
      </c>
      <c r="F27" s="97">
        <v>2024</v>
      </c>
      <c r="G27" s="99" t="s">
        <v>154</v>
      </c>
      <c r="H27" s="99" t="s">
        <v>182</v>
      </c>
      <c r="I27" s="99" t="s">
        <v>218</v>
      </c>
      <c r="J27" s="97"/>
      <c r="K27" s="105" t="s">
        <v>310</v>
      </c>
      <c r="L27" s="103"/>
      <c r="M27" s="106">
        <v>-7217.88</v>
      </c>
      <c r="N27" s="104">
        <f t="shared" si="2"/>
        <v>198314.96000000002</v>
      </c>
    </row>
    <row r="28" spans="1:14" x14ac:dyDescent="0.25">
      <c r="A28" s="97">
        <v>25</v>
      </c>
      <c r="B28" s="103" t="s">
        <v>195</v>
      </c>
      <c r="C28" s="98">
        <v>810181100130527</v>
      </c>
      <c r="D28" s="99">
        <v>18</v>
      </c>
      <c r="E28" s="99" t="s">
        <v>123</v>
      </c>
      <c r="F28" s="97">
        <v>2024</v>
      </c>
      <c r="G28" s="99" t="s">
        <v>206</v>
      </c>
      <c r="H28" s="99" t="s">
        <v>112</v>
      </c>
      <c r="I28" s="99" t="s">
        <v>215</v>
      </c>
      <c r="J28" s="97"/>
      <c r="K28" s="101" t="s">
        <v>291</v>
      </c>
      <c r="L28" s="103"/>
      <c r="M28" s="107">
        <v>-12</v>
      </c>
      <c r="N28" s="104">
        <f t="shared" si="2"/>
        <v>198302.96000000002</v>
      </c>
    </row>
    <row r="29" spans="1:14" x14ac:dyDescent="0.25">
      <c r="A29" s="97">
        <v>26</v>
      </c>
      <c r="B29" s="103" t="s">
        <v>158</v>
      </c>
      <c r="C29" s="98">
        <v>78001448500176</v>
      </c>
      <c r="D29" s="99">
        <v>18</v>
      </c>
      <c r="E29" s="99" t="s">
        <v>123</v>
      </c>
      <c r="F29" s="97">
        <v>2024</v>
      </c>
      <c r="G29" s="99" t="s">
        <v>127</v>
      </c>
      <c r="H29" s="100" t="s">
        <v>322</v>
      </c>
      <c r="I29" s="99" t="s">
        <v>199</v>
      </c>
      <c r="J29" s="97"/>
      <c r="K29" s="108" t="s">
        <v>344</v>
      </c>
      <c r="L29" s="102">
        <v>14000</v>
      </c>
      <c r="M29" s="103"/>
      <c r="N29" s="104">
        <f t="shared" si="2"/>
        <v>212302.96000000002</v>
      </c>
    </row>
    <row r="30" spans="1:14" ht="27" x14ac:dyDescent="0.25">
      <c r="A30" s="97">
        <v>27</v>
      </c>
      <c r="B30" s="103" t="s">
        <v>158</v>
      </c>
      <c r="C30" s="98">
        <v>318960538</v>
      </c>
      <c r="D30" s="99">
        <v>19</v>
      </c>
      <c r="E30" s="99" t="s">
        <v>123</v>
      </c>
      <c r="F30" s="97">
        <v>2024</v>
      </c>
      <c r="G30" s="99" t="s">
        <v>155</v>
      </c>
      <c r="H30" s="100" t="s">
        <v>282</v>
      </c>
      <c r="I30" s="99" t="s">
        <v>199</v>
      </c>
      <c r="J30" s="97"/>
      <c r="K30" s="101" t="s">
        <v>110</v>
      </c>
      <c r="L30" s="102">
        <v>2100</v>
      </c>
      <c r="M30" s="103"/>
      <c r="N30" s="104">
        <f t="shared" si="2"/>
        <v>214402.96000000002</v>
      </c>
    </row>
    <row r="31" spans="1:14" ht="27" x14ac:dyDescent="0.25">
      <c r="A31" s="97">
        <v>28</v>
      </c>
      <c r="B31" s="103" t="s">
        <v>158</v>
      </c>
      <c r="C31" s="98">
        <v>318960541</v>
      </c>
      <c r="D31" s="99">
        <v>19</v>
      </c>
      <c r="E31" s="99" t="s">
        <v>123</v>
      </c>
      <c r="F31" s="97">
        <v>2024</v>
      </c>
      <c r="G31" s="99" t="s">
        <v>155</v>
      </c>
      <c r="H31" s="100" t="s">
        <v>282</v>
      </c>
      <c r="I31" s="99" t="s">
        <v>199</v>
      </c>
      <c r="J31" s="97"/>
      <c r="K31" s="101" t="s">
        <v>110</v>
      </c>
      <c r="L31" s="102">
        <v>2100</v>
      </c>
      <c r="M31" s="103"/>
      <c r="N31" s="104">
        <f t="shared" si="2"/>
        <v>216502.96000000002</v>
      </c>
    </row>
    <row r="32" spans="1:14" ht="27" x14ac:dyDescent="0.25">
      <c r="A32" s="97">
        <v>29</v>
      </c>
      <c r="B32" s="103" t="s">
        <v>158</v>
      </c>
      <c r="C32" s="98">
        <v>319247150</v>
      </c>
      <c r="D32" s="99">
        <v>23</v>
      </c>
      <c r="E32" s="99" t="s">
        <v>123</v>
      </c>
      <c r="F32" s="97">
        <v>2024</v>
      </c>
      <c r="G32" s="99" t="s">
        <v>155</v>
      </c>
      <c r="H32" s="100" t="s">
        <v>282</v>
      </c>
      <c r="I32" s="99" t="s">
        <v>199</v>
      </c>
      <c r="J32" s="97"/>
      <c r="K32" s="101" t="s">
        <v>110</v>
      </c>
      <c r="L32" s="102">
        <v>2100</v>
      </c>
      <c r="M32" s="103"/>
      <c r="N32" s="104">
        <f t="shared" si="2"/>
        <v>218602.96000000002</v>
      </c>
    </row>
    <row r="33" spans="1:15" x14ac:dyDescent="0.25">
      <c r="A33" s="97">
        <v>30</v>
      </c>
      <c r="B33" s="103" t="s">
        <v>381</v>
      </c>
      <c r="C33" s="98">
        <v>554732000008642</v>
      </c>
      <c r="D33" s="99">
        <v>24</v>
      </c>
      <c r="E33" s="99" t="s">
        <v>123</v>
      </c>
      <c r="F33" s="97">
        <v>2024</v>
      </c>
      <c r="G33" s="99" t="s">
        <v>156</v>
      </c>
      <c r="H33" s="99" t="s">
        <v>184</v>
      </c>
      <c r="I33" s="99" t="s">
        <v>216</v>
      </c>
      <c r="J33" s="97"/>
      <c r="K33" s="101" t="s">
        <v>370</v>
      </c>
      <c r="L33" s="103"/>
      <c r="M33" s="106">
        <v>-1750.48</v>
      </c>
      <c r="N33" s="104">
        <f t="shared" si="2"/>
        <v>216852.48000000001</v>
      </c>
    </row>
    <row r="34" spans="1:15" x14ac:dyDescent="0.25">
      <c r="A34" s="97">
        <v>31</v>
      </c>
      <c r="B34" s="103" t="s">
        <v>190</v>
      </c>
      <c r="C34" s="98">
        <v>12401</v>
      </c>
      <c r="D34" s="99">
        <v>24</v>
      </c>
      <c r="E34" s="99" t="s">
        <v>123</v>
      </c>
      <c r="F34" s="97">
        <v>2024</v>
      </c>
      <c r="G34" s="99" t="s">
        <v>161</v>
      </c>
      <c r="H34" s="99" t="s">
        <v>185</v>
      </c>
      <c r="I34" s="99" t="s">
        <v>219</v>
      </c>
      <c r="J34" s="97"/>
      <c r="K34" s="105" t="s">
        <v>306</v>
      </c>
      <c r="L34" s="103"/>
      <c r="M34" s="106">
        <v>-2032.8</v>
      </c>
      <c r="N34" s="104">
        <f t="shared" si="2"/>
        <v>214819.68000000002</v>
      </c>
    </row>
    <row r="35" spans="1:15" x14ac:dyDescent="0.25">
      <c r="A35" s="97">
        <v>32</v>
      </c>
      <c r="B35" s="103" t="s">
        <v>381</v>
      </c>
      <c r="C35" s="98">
        <v>12501</v>
      </c>
      <c r="D35" s="99">
        <v>25</v>
      </c>
      <c r="E35" s="99" t="s">
        <v>123</v>
      </c>
      <c r="F35" s="97">
        <v>2024</v>
      </c>
      <c r="G35" s="99" t="s">
        <v>154</v>
      </c>
      <c r="H35" s="99" t="s">
        <v>208</v>
      </c>
      <c r="I35" s="99" t="s">
        <v>216</v>
      </c>
      <c r="J35" s="97"/>
      <c r="K35" s="101" t="s">
        <v>342</v>
      </c>
      <c r="L35" s="103"/>
      <c r="M35" s="106">
        <v>-2100</v>
      </c>
      <c r="N35" s="104">
        <f t="shared" ref="N35:N80" si="3">N34+L35+M35</f>
        <v>212719.68000000002</v>
      </c>
    </row>
    <row r="36" spans="1:15" x14ac:dyDescent="0.25">
      <c r="A36" s="97">
        <v>33</v>
      </c>
      <c r="B36" s="103" t="s">
        <v>195</v>
      </c>
      <c r="C36" s="98">
        <v>810251100176618</v>
      </c>
      <c r="D36" s="99">
        <v>25</v>
      </c>
      <c r="E36" s="99" t="s">
        <v>123</v>
      </c>
      <c r="F36" s="97">
        <v>2024</v>
      </c>
      <c r="G36" s="99" t="s">
        <v>157</v>
      </c>
      <c r="H36" s="99" t="s">
        <v>112</v>
      </c>
      <c r="I36" s="99" t="s">
        <v>215</v>
      </c>
      <c r="J36" s="97"/>
      <c r="K36" s="101" t="s">
        <v>291</v>
      </c>
      <c r="L36" s="103"/>
      <c r="M36" s="107">
        <v>-12</v>
      </c>
      <c r="N36" s="104">
        <f t="shared" si="3"/>
        <v>212707.68000000002</v>
      </c>
    </row>
    <row r="37" spans="1:15" x14ac:dyDescent="0.25">
      <c r="A37" s="97">
        <v>34</v>
      </c>
      <c r="B37" s="103" t="s">
        <v>195</v>
      </c>
      <c r="C37" s="98">
        <v>860251200075813</v>
      </c>
      <c r="D37" s="99">
        <v>25</v>
      </c>
      <c r="E37" s="99" t="s">
        <v>123</v>
      </c>
      <c r="F37" s="97">
        <v>2024</v>
      </c>
      <c r="G37" s="99" t="s">
        <v>162</v>
      </c>
      <c r="H37" s="99" t="s">
        <v>112</v>
      </c>
      <c r="I37" s="99" t="s">
        <v>215</v>
      </c>
      <c r="J37" s="97"/>
      <c r="K37" s="101" t="s">
        <v>291</v>
      </c>
      <c r="L37" s="103"/>
      <c r="M37" s="107">
        <v>-10</v>
      </c>
      <c r="N37" s="104">
        <f t="shared" si="3"/>
        <v>212697.68000000002</v>
      </c>
    </row>
    <row r="38" spans="1:15" x14ac:dyDescent="0.25">
      <c r="A38" s="97">
        <v>35</v>
      </c>
      <c r="B38" s="103" t="s">
        <v>198</v>
      </c>
      <c r="C38" s="98">
        <v>553473000008244</v>
      </c>
      <c r="D38" s="99">
        <v>26</v>
      </c>
      <c r="E38" s="99" t="s">
        <v>123</v>
      </c>
      <c r="F38" s="97">
        <v>2024</v>
      </c>
      <c r="G38" s="99" t="s">
        <v>156</v>
      </c>
      <c r="H38" s="99" t="s">
        <v>186</v>
      </c>
      <c r="I38" s="99" t="s">
        <v>218</v>
      </c>
      <c r="J38" s="97"/>
      <c r="K38" s="101" t="s">
        <v>341</v>
      </c>
      <c r="L38" s="103"/>
      <c r="M38" s="106">
        <v>-3850.48</v>
      </c>
      <c r="N38" s="104">
        <f t="shared" si="3"/>
        <v>208847.2</v>
      </c>
    </row>
    <row r="39" spans="1:15" x14ac:dyDescent="0.25">
      <c r="A39" s="97">
        <v>36</v>
      </c>
      <c r="B39" s="103" t="s">
        <v>198</v>
      </c>
      <c r="C39" s="98">
        <v>554732000025525</v>
      </c>
      <c r="D39" s="99">
        <v>26</v>
      </c>
      <c r="E39" s="99" t="s">
        <v>123</v>
      </c>
      <c r="F39" s="97">
        <v>2024</v>
      </c>
      <c r="G39" s="99" t="s">
        <v>156</v>
      </c>
      <c r="H39" s="99" t="s">
        <v>209</v>
      </c>
      <c r="I39" s="99" t="s">
        <v>218</v>
      </c>
      <c r="J39" s="97"/>
      <c r="K39" s="105" t="s">
        <v>298</v>
      </c>
      <c r="L39" s="103"/>
      <c r="M39" s="106">
        <v>-6690.7</v>
      </c>
      <c r="N39" s="104">
        <f t="shared" si="3"/>
        <v>202156.5</v>
      </c>
    </row>
    <row r="40" spans="1:15" x14ac:dyDescent="0.25">
      <c r="A40" s="97">
        <v>37</v>
      </c>
      <c r="B40" s="103" t="s">
        <v>381</v>
      </c>
      <c r="C40" s="98">
        <v>553653000023037</v>
      </c>
      <c r="D40" s="99">
        <v>30</v>
      </c>
      <c r="E40" s="99" t="s">
        <v>123</v>
      </c>
      <c r="F40" s="97">
        <v>2024</v>
      </c>
      <c r="G40" s="99" t="s">
        <v>156</v>
      </c>
      <c r="H40" s="99" t="s">
        <v>187</v>
      </c>
      <c r="I40" s="99" t="s">
        <v>216</v>
      </c>
      <c r="J40" s="97"/>
      <c r="K40" s="101" t="s">
        <v>372</v>
      </c>
      <c r="L40" s="103"/>
      <c r="M40" s="107">
        <v>-125</v>
      </c>
      <c r="N40" s="104">
        <f t="shared" si="3"/>
        <v>202031.5</v>
      </c>
      <c r="O40" s="7"/>
    </row>
    <row r="41" spans="1:15" x14ac:dyDescent="0.25">
      <c r="A41" s="97">
        <v>38</v>
      </c>
      <c r="B41" s="103" t="s">
        <v>381</v>
      </c>
      <c r="C41" s="98">
        <v>553653000023037</v>
      </c>
      <c r="D41" s="99">
        <v>30</v>
      </c>
      <c r="E41" s="99" t="s">
        <v>123</v>
      </c>
      <c r="F41" s="97">
        <v>2024</v>
      </c>
      <c r="G41" s="99" t="s">
        <v>156</v>
      </c>
      <c r="H41" s="99" t="s">
        <v>187</v>
      </c>
      <c r="I41" s="99" t="s">
        <v>216</v>
      </c>
      <c r="J41" s="97"/>
      <c r="K41" s="101" t="s">
        <v>372</v>
      </c>
      <c r="L41" s="103"/>
      <c r="M41" s="106">
        <v>-5289.03</v>
      </c>
      <c r="N41" s="104">
        <f t="shared" si="3"/>
        <v>196742.47</v>
      </c>
    </row>
    <row r="42" spans="1:15" x14ac:dyDescent="0.25">
      <c r="A42" s="97">
        <v>39</v>
      </c>
      <c r="B42" s="103" t="s">
        <v>381</v>
      </c>
      <c r="C42" s="98">
        <v>555110000007076</v>
      </c>
      <c r="D42" s="99">
        <v>30</v>
      </c>
      <c r="E42" s="99" t="s">
        <v>123</v>
      </c>
      <c r="F42" s="97">
        <v>2024</v>
      </c>
      <c r="G42" s="99" t="s">
        <v>156</v>
      </c>
      <c r="H42" s="99" t="s">
        <v>188</v>
      </c>
      <c r="I42" s="99" t="s">
        <v>216</v>
      </c>
      <c r="J42" s="97"/>
      <c r="K42" s="105" t="s">
        <v>311</v>
      </c>
      <c r="L42" s="103"/>
      <c r="M42" s="106">
        <v>-2100</v>
      </c>
      <c r="N42" s="104">
        <f t="shared" si="3"/>
        <v>194642.47</v>
      </c>
    </row>
    <row r="43" spans="1:15" ht="27" x14ac:dyDescent="0.25">
      <c r="A43" s="97">
        <v>40</v>
      </c>
      <c r="B43" s="103" t="s">
        <v>158</v>
      </c>
      <c r="C43" s="98">
        <v>320233876</v>
      </c>
      <c r="D43" s="99">
        <v>31</v>
      </c>
      <c r="E43" s="99" t="s">
        <v>123</v>
      </c>
      <c r="F43" s="97">
        <v>2024</v>
      </c>
      <c r="G43" s="99" t="s">
        <v>152</v>
      </c>
      <c r="H43" s="100" t="s">
        <v>284</v>
      </c>
      <c r="I43" s="99" t="s">
        <v>199</v>
      </c>
      <c r="J43" s="97"/>
      <c r="K43" s="101" t="s">
        <v>109</v>
      </c>
      <c r="L43" s="102">
        <v>4200</v>
      </c>
      <c r="M43" s="103"/>
      <c r="N43" s="104">
        <f t="shared" si="3"/>
        <v>198842.47</v>
      </c>
    </row>
    <row r="44" spans="1:15" x14ac:dyDescent="0.25">
      <c r="A44" s="97">
        <v>41</v>
      </c>
      <c r="B44" s="103" t="s">
        <v>198</v>
      </c>
      <c r="C44" s="98">
        <v>554439000019738</v>
      </c>
      <c r="D44" s="99">
        <v>31</v>
      </c>
      <c r="E44" s="99" t="s">
        <v>123</v>
      </c>
      <c r="F44" s="97">
        <v>2024</v>
      </c>
      <c r="G44" s="99" t="s">
        <v>156</v>
      </c>
      <c r="H44" s="99" t="s">
        <v>181</v>
      </c>
      <c r="I44" s="99" t="s">
        <v>218</v>
      </c>
      <c r="J44" s="97"/>
      <c r="K44" s="101" t="s">
        <v>337</v>
      </c>
      <c r="L44" s="103"/>
      <c r="M44" s="106">
        <v>-4357.24</v>
      </c>
      <c r="N44" s="104">
        <f t="shared" si="3"/>
        <v>194485.23</v>
      </c>
    </row>
    <row r="45" spans="1:15" x14ac:dyDescent="0.25">
      <c r="A45" s="97">
        <v>42</v>
      </c>
      <c r="B45" s="103" t="s">
        <v>381</v>
      </c>
      <c r="C45" s="98">
        <v>13101</v>
      </c>
      <c r="D45" s="99">
        <v>31</v>
      </c>
      <c r="E45" s="99" t="s">
        <v>123</v>
      </c>
      <c r="F45" s="97">
        <v>2024</v>
      </c>
      <c r="G45" s="99" t="s">
        <v>154</v>
      </c>
      <c r="H45" s="99" t="s">
        <v>183</v>
      </c>
      <c r="I45" s="99" t="s">
        <v>216</v>
      </c>
      <c r="J45" s="97"/>
      <c r="K45" s="105" t="s">
        <v>312</v>
      </c>
      <c r="L45" s="103"/>
      <c r="M45" s="106">
        <v>-1875.48</v>
      </c>
      <c r="N45" s="104">
        <f t="shared" si="3"/>
        <v>192609.75</v>
      </c>
    </row>
    <row r="46" spans="1:15" x14ac:dyDescent="0.25">
      <c r="A46" s="97">
        <v>43</v>
      </c>
      <c r="B46" s="103" t="s">
        <v>350</v>
      </c>
      <c r="C46" s="98">
        <v>13102</v>
      </c>
      <c r="D46" s="99">
        <v>31</v>
      </c>
      <c r="E46" s="99" t="s">
        <v>123</v>
      </c>
      <c r="F46" s="97">
        <v>2024</v>
      </c>
      <c r="G46" s="99" t="s">
        <v>154</v>
      </c>
      <c r="H46" s="99" t="s">
        <v>172</v>
      </c>
      <c r="I46" s="99" t="s">
        <v>129</v>
      </c>
      <c r="J46" s="97"/>
      <c r="K46" s="101" t="s">
        <v>211</v>
      </c>
      <c r="L46" s="103"/>
      <c r="M46" s="106">
        <v>-32000</v>
      </c>
      <c r="N46" s="104">
        <f t="shared" si="3"/>
        <v>160609.75</v>
      </c>
    </row>
    <row r="47" spans="1:15" x14ac:dyDescent="0.25">
      <c r="A47" s="97">
        <v>44</v>
      </c>
      <c r="B47" s="103" t="s">
        <v>195</v>
      </c>
      <c r="C47" s="98">
        <v>800311100276170</v>
      </c>
      <c r="D47" s="99">
        <v>31</v>
      </c>
      <c r="E47" s="99" t="s">
        <v>123</v>
      </c>
      <c r="F47" s="97">
        <v>2024</v>
      </c>
      <c r="G47" s="99" t="s">
        <v>157</v>
      </c>
      <c r="H47" s="99" t="s">
        <v>112</v>
      </c>
      <c r="I47" s="99" t="s">
        <v>215</v>
      </c>
      <c r="J47" s="97"/>
      <c r="K47" s="101" t="s">
        <v>291</v>
      </c>
      <c r="L47" s="103"/>
      <c r="M47" s="107">
        <v>-12</v>
      </c>
      <c r="N47" s="104">
        <f t="shared" si="3"/>
        <v>160597.75</v>
      </c>
    </row>
    <row r="48" spans="1:15" x14ac:dyDescent="0.25">
      <c r="A48" s="97">
        <v>45</v>
      </c>
      <c r="B48" s="103" t="s">
        <v>195</v>
      </c>
      <c r="C48" s="98">
        <v>800311100276171</v>
      </c>
      <c r="D48" s="99">
        <v>31</v>
      </c>
      <c r="E48" s="99" t="s">
        <v>123</v>
      </c>
      <c r="F48" s="97">
        <v>2024</v>
      </c>
      <c r="G48" s="99" t="s">
        <v>157</v>
      </c>
      <c r="H48" s="99" t="s">
        <v>112</v>
      </c>
      <c r="I48" s="99" t="s">
        <v>215</v>
      </c>
      <c r="J48" s="97"/>
      <c r="K48" s="101" t="s">
        <v>291</v>
      </c>
      <c r="L48" s="103"/>
      <c r="M48" s="107">
        <v>-12</v>
      </c>
      <c r="N48" s="113">
        <f t="shared" si="3"/>
        <v>160585.75</v>
      </c>
    </row>
    <row r="49" spans="1:14" ht="27" x14ac:dyDescent="0.25">
      <c r="A49" s="97">
        <v>46</v>
      </c>
      <c r="B49" s="103" t="s">
        <v>158</v>
      </c>
      <c r="C49" s="98">
        <v>320542856</v>
      </c>
      <c r="D49" s="99">
        <v>1</v>
      </c>
      <c r="E49" s="99" t="s">
        <v>124</v>
      </c>
      <c r="F49" s="97">
        <v>2024</v>
      </c>
      <c r="G49" s="99" t="s">
        <v>152</v>
      </c>
      <c r="H49" s="100" t="s">
        <v>284</v>
      </c>
      <c r="I49" s="99" t="s">
        <v>199</v>
      </c>
      <c r="J49" s="97"/>
      <c r="K49" s="101" t="s">
        <v>109</v>
      </c>
      <c r="L49" s="102">
        <v>4200</v>
      </c>
      <c r="M49" s="103"/>
      <c r="N49" s="104">
        <f t="shared" si="3"/>
        <v>164785.75</v>
      </c>
    </row>
    <row r="50" spans="1:14" x14ac:dyDescent="0.25">
      <c r="A50" s="97">
        <v>47</v>
      </c>
      <c r="B50" s="103" t="s">
        <v>158</v>
      </c>
      <c r="C50" s="98">
        <v>320834201</v>
      </c>
      <c r="D50" s="99">
        <v>2</v>
      </c>
      <c r="E50" s="99" t="s">
        <v>124</v>
      </c>
      <c r="F50" s="97">
        <v>2024</v>
      </c>
      <c r="G50" s="99" t="s">
        <v>155</v>
      </c>
      <c r="H50" s="99" t="s">
        <v>163</v>
      </c>
      <c r="I50" s="99" t="s">
        <v>199</v>
      </c>
      <c r="J50" s="97"/>
      <c r="K50" s="101" t="s">
        <v>212</v>
      </c>
      <c r="L50" s="102">
        <v>18200</v>
      </c>
      <c r="M50" s="103"/>
      <c r="N50" s="104">
        <f t="shared" si="3"/>
        <v>182985.75</v>
      </c>
    </row>
    <row r="51" spans="1:14" x14ac:dyDescent="0.25">
      <c r="A51" s="97">
        <v>48</v>
      </c>
      <c r="B51" s="103" t="s">
        <v>189</v>
      </c>
      <c r="C51" s="98">
        <v>20201</v>
      </c>
      <c r="D51" s="99">
        <v>2</v>
      </c>
      <c r="E51" s="99" t="s">
        <v>124</v>
      </c>
      <c r="F51" s="97">
        <v>2024</v>
      </c>
      <c r="G51" s="99" t="s">
        <v>154</v>
      </c>
      <c r="H51" s="99" t="s">
        <v>183</v>
      </c>
      <c r="I51" s="99" t="s">
        <v>217</v>
      </c>
      <c r="J51" s="97"/>
      <c r="K51" s="105" t="s">
        <v>312</v>
      </c>
      <c r="L51" s="103"/>
      <c r="M51" s="106">
        <v>-2225</v>
      </c>
      <c r="N51" s="104">
        <f t="shared" si="3"/>
        <v>180760.75</v>
      </c>
    </row>
    <row r="52" spans="1:14" ht="27" x14ac:dyDescent="0.25">
      <c r="A52" s="97">
        <v>49</v>
      </c>
      <c r="B52" s="103" t="s">
        <v>158</v>
      </c>
      <c r="C52" s="98">
        <v>320991944</v>
      </c>
      <c r="D52" s="99">
        <v>5</v>
      </c>
      <c r="E52" s="99" t="s">
        <v>124</v>
      </c>
      <c r="F52" s="97">
        <v>2024</v>
      </c>
      <c r="G52" s="99" t="s">
        <v>155</v>
      </c>
      <c r="H52" s="100" t="s">
        <v>282</v>
      </c>
      <c r="I52" s="99" t="s">
        <v>199</v>
      </c>
      <c r="J52" s="97"/>
      <c r="K52" s="108" t="s">
        <v>110</v>
      </c>
      <c r="L52" s="102">
        <v>2100</v>
      </c>
      <c r="M52" s="103"/>
      <c r="N52" s="104">
        <f t="shared" si="3"/>
        <v>182860.75</v>
      </c>
    </row>
    <row r="53" spans="1:14" x14ac:dyDescent="0.25">
      <c r="A53" s="97">
        <v>50</v>
      </c>
      <c r="B53" s="103" t="s">
        <v>195</v>
      </c>
      <c r="C53" s="98">
        <v>870361101389357</v>
      </c>
      <c r="D53" s="99">
        <v>5</v>
      </c>
      <c r="E53" s="99" t="s">
        <v>124</v>
      </c>
      <c r="F53" s="97">
        <v>2024</v>
      </c>
      <c r="G53" s="99" t="s">
        <v>159</v>
      </c>
      <c r="H53" s="99" t="s">
        <v>112</v>
      </c>
      <c r="I53" s="99" t="s">
        <v>215</v>
      </c>
      <c r="J53" s="97"/>
      <c r="K53" s="101" t="s">
        <v>291</v>
      </c>
      <c r="L53" s="103"/>
      <c r="M53" s="107">
        <v>-18</v>
      </c>
      <c r="N53" s="104">
        <f t="shared" si="3"/>
        <v>182842.75</v>
      </c>
    </row>
    <row r="54" spans="1:14" x14ac:dyDescent="0.25">
      <c r="A54" s="97">
        <v>51</v>
      </c>
      <c r="B54" s="115" t="s">
        <v>290</v>
      </c>
      <c r="C54" s="98">
        <v>1900933063837</v>
      </c>
      <c r="D54" s="99">
        <v>6</v>
      </c>
      <c r="E54" s="99" t="s">
        <v>124</v>
      </c>
      <c r="F54" s="97">
        <v>2024</v>
      </c>
      <c r="G54" s="99" t="s">
        <v>126</v>
      </c>
      <c r="H54" s="99" t="s">
        <v>112</v>
      </c>
      <c r="I54" s="116" t="s">
        <v>215</v>
      </c>
      <c r="J54" s="97"/>
      <c r="K54" s="105" t="s">
        <v>291</v>
      </c>
      <c r="L54" s="103"/>
      <c r="M54" s="106">
        <v>-182500</v>
      </c>
      <c r="N54" s="104">
        <f t="shared" si="3"/>
        <v>342.75</v>
      </c>
    </row>
    <row r="55" spans="1:14" ht="27" x14ac:dyDescent="0.25">
      <c r="A55" s="97">
        <v>52</v>
      </c>
      <c r="B55" s="103" t="s">
        <v>158</v>
      </c>
      <c r="C55" s="98">
        <v>321758415</v>
      </c>
      <c r="D55" s="99">
        <v>8</v>
      </c>
      <c r="E55" s="99" t="s">
        <v>124</v>
      </c>
      <c r="F55" s="97">
        <v>2024</v>
      </c>
      <c r="G55" s="99" t="s">
        <v>155</v>
      </c>
      <c r="H55" s="100" t="s">
        <v>282</v>
      </c>
      <c r="I55" s="99" t="s">
        <v>199</v>
      </c>
      <c r="J55" s="97"/>
      <c r="K55" s="108" t="s">
        <v>110</v>
      </c>
      <c r="L55" s="102">
        <v>2100</v>
      </c>
      <c r="M55" s="103"/>
      <c r="N55" s="104">
        <f t="shared" si="3"/>
        <v>2442.75</v>
      </c>
    </row>
    <row r="56" spans="1:14" ht="27" x14ac:dyDescent="0.25">
      <c r="A56" s="97">
        <v>53</v>
      </c>
      <c r="B56" s="103" t="s">
        <v>158</v>
      </c>
      <c r="C56" s="98">
        <v>321758416</v>
      </c>
      <c r="D56" s="99">
        <v>8</v>
      </c>
      <c r="E56" s="99" t="s">
        <v>124</v>
      </c>
      <c r="F56" s="97">
        <v>2024</v>
      </c>
      <c r="G56" s="99" t="s">
        <v>155</v>
      </c>
      <c r="H56" s="100" t="s">
        <v>282</v>
      </c>
      <c r="I56" s="99" t="s">
        <v>199</v>
      </c>
      <c r="J56" s="97"/>
      <c r="K56" s="108" t="s">
        <v>110</v>
      </c>
      <c r="L56" s="102">
        <v>2100</v>
      </c>
      <c r="M56" s="103"/>
      <c r="N56" s="104">
        <f t="shared" si="3"/>
        <v>4542.75</v>
      </c>
    </row>
    <row r="57" spans="1:14" ht="27" x14ac:dyDescent="0.25">
      <c r="A57" s="97">
        <v>54</v>
      </c>
      <c r="B57" s="103" t="s">
        <v>158</v>
      </c>
      <c r="C57" s="98">
        <v>321816424</v>
      </c>
      <c r="D57" s="99">
        <v>8</v>
      </c>
      <c r="E57" s="99" t="s">
        <v>124</v>
      </c>
      <c r="F57" s="97">
        <v>2024</v>
      </c>
      <c r="G57" s="99" t="s">
        <v>152</v>
      </c>
      <c r="H57" s="100" t="s">
        <v>284</v>
      </c>
      <c r="I57" s="99" t="s">
        <v>199</v>
      </c>
      <c r="J57" s="97"/>
      <c r="K57" s="101" t="s">
        <v>109</v>
      </c>
      <c r="L57" s="102">
        <v>7000</v>
      </c>
      <c r="M57" s="103"/>
      <c r="N57" s="104">
        <f t="shared" si="3"/>
        <v>11542.75</v>
      </c>
    </row>
    <row r="58" spans="1:14" ht="27" x14ac:dyDescent="0.25">
      <c r="A58" s="97">
        <v>55</v>
      </c>
      <c r="B58" s="103" t="s">
        <v>158</v>
      </c>
      <c r="C58" s="98">
        <v>321959161</v>
      </c>
      <c r="D58" s="99">
        <v>9</v>
      </c>
      <c r="E58" s="99" t="s">
        <v>124</v>
      </c>
      <c r="F58" s="97">
        <v>2024</v>
      </c>
      <c r="G58" s="99" t="s">
        <v>152</v>
      </c>
      <c r="H58" s="100" t="s">
        <v>284</v>
      </c>
      <c r="I58" s="99" t="s">
        <v>199</v>
      </c>
      <c r="J58" s="97"/>
      <c r="K58" s="101" t="s">
        <v>109</v>
      </c>
      <c r="L58" s="102">
        <v>2800</v>
      </c>
      <c r="M58" s="103"/>
      <c r="N58" s="104">
        <f t="shared" si="3"/>
        <v>14342.75</v>
      </c>
    </row>
    <row r="59" spans="1:14" x14ac:dyDescent="0.25">
      <c r="A59" s="97">
        <v>56</v>
      </c>
      <c r="B59" s="103" t="s">
        <v>381</v>
      </c>
      <c r="C59" s="98">
        <v>554732000005698</v>
      </c>
      <c r="D59" s="99">
        <v>9</v>
      </c>
      <c r="E59" s="99" t="s">
        <v>124</v>
      </c>
      <c r="F59" s="97">
        <v>2024</v>
      </c>
      <c r="G59" s="99" t="s">
        <v>156</v>
      </c>
      <c r="H59" s="99" t="s">
        <v>213</v>
      </c>
      <c r="I59" s="116" t="s">
        <v>216</v>
      </c>
      <c r="J59" s="97"/>
      <c r="K59" s="105" t="s">
        <v>314</v>
      </c>
      <c r="L59" s="103"/>
      <c r="M59" s="106">
        <v>-5735.37</v>
      </c>
      <c r="N59" s="104">
        <f t="shared" si="3"/>
        <v>8607.380000000001</v>
      </c>
    </row>
    <row r="60" spans="1:14" x14ac:dyDescent="0.25">
      <c r="A60" s="97">
        <v>57</v>
      </c>
      <c r="B60" s="103" t="s">
        <v>381</v>
      </c>
      <c r="C60" s="98">
        <v>554732000008642</v>
      </c>
      <c r="D60" s="99">
        <v>9</v>
      </c>
      <c r="E60" s="99" t="s">
        <v>124</v>
      </c>
      <c r="F60" s="97">
        <v>2024</v>
      </c>
      <c r="G60" s="99" t="s">
        <v>156</v>
      </c>
      <c r="H60" s="99" t="s">
        <v>184</v>
      </c>
      <c r="I60" s="99" t="s">
        <v>216</v>
      </c>
      <c r="J60" s="97"/>
      <c r="K60" s="101" t="s">
        <v>370</v>
      </c>
      <c r="L60" s="103"/>
      <c r="M60" s="106">
        <v>-3864.85</v>
      </c>
      <c r="N60" s="104">
        <f t="shared" si="3"/>
        <v>4742.5300000000007</v>
      </c>
    </row>
    <row r="61" spans="1:14" x14ac:dyDescent="0.25">
      <c r="A61" s="97">
        <v>58</v>
      </c>
      <c r="B61" s="103" t="s">
        <v>248</v>
      </c>
      <c r="C61" s="98">
        <v>20901</v>
      </c>
      <c r="D61" s="99">
        <v>9</v>
      </c>
      <c r="E61" s="99" t="s">
        <v>124</v>
      </c>
      <c r="F61" s="97">
        <v>2024</v>
      </c>
      <c r="G61" s="99" t="s">
        <v>196</v>
      </c>
      <c r="H61" s="99" t="s">
        <v>113</v>
      </c>
      <c r="I61" s="99" t="s">
        <v>214</v>
      </c>
      <c r="J61" s="97"/>
      <c r="K61" s="108" t="s">
        <v>114</v>
      </c>
      <c r="L61" s="103"/>
      <c r="M61" s="106">
        <v>-3614.32</v>
      </c>
      <c r="N61" s="104">
        <f t="shared" si="3"/>
        <v>1128.2100000000005</v>
      </c>
    </row>
    <row r="62" spans="1:14" x14ac:dyDescent="0.25">
      <c r="A62" s="97">
        <v>59</v>
      </c>
      <c r="B62" s="103" t="s">
        <v>190</v>
      </c>
      <c r="C62" s="98">
        <v>20902</v>
      </c>
      <c r="D62" s="99">
        <v>9</v>
      </c>
      <c r="E62" s="99" t="s">
        <v>124</v>
      </c>
      <c r="F62" s="97">
        <v>2024</v>
      </c>
      <c r="G62" s="99" t="s">
        <v>161</v>
      </c>
      <c r="H62" s="99" t="s">
        <v>220</v>
      </c>
      <c r="I62" s="99" t="s">
        <v>219</v>
      </c>
      <c r="J62" s="97"/>
      <c r="K62" s="105" t="s">
        <v>299</v>
      </c>
      <c r="L62" s="103"/>
      <c r="M62" s="106">
        <v>-1234.8</v>
      </c>
      <c r="N62" s="104">
        <f t="shared" si="3"/>
        <v>-106.58999999999946</v>
      </c>
    </row>
    <row r="63" spans="1:14" x14ac:dyDescent="0.25">
      <c r="A63" s="97">
        <v>60</v>
      </c>
      <c r="B63" s="103" t="s">
        <v>222</v>
      </c>
      <c r="C63" s="98">
        <v>98</v>
      </c>
      <c r="D63" s="99">
        <v>9</v>
      </c>
      <c r="E63" s="99" t="s">
        <v>124</v>
      </c>
      <c r="F63" s="97">
        <v>2024</v>
      </c>
      <c r="G63" s="99" t="s">
        <v>173</v>
      </c>
      <c r="H63" s="99" t="s">
        <v>164</v>
      </c>
      <c r="I63" s="99" t="s">
        <v>221</v>
      </c>
      <c r="J63" s="97"/>
      <c r="K63" s="105" t="s">
        <v>288</v>
      </c>
      <c r="L63" s="117">
        <v>500</v>
      </c>
      <c r="M63" s="103"/>
      <c r="N63" s="104">
        <f t="shared" si="3"/>
        <v>393.41000000000054</v>
      </c>
    </row>
    <row r="64" spans="1:14" x14ac:dyDescent="0.25">
      <c r="A64" s="97">
        <v>61</v>
      </c>
      <c r="B64" s="103" t="s">
        <v>448</v>
      </c>
      <c r="C64" s="98">
        <v>2200919362744</v>
      </c>
      <c r="D64" s="99">
        <v>9</v>
      </c>
      <c r="E64" s="99" t="s">
        <v>124</v>
      </c>
      <c r="F64" s="97">
        <v>2024</v>
      </c>
      <c r="G64" s="99" t="s">
        <v>173</v>
      </c>
      <c r="H64" s="99" t="s">
        <v>164</v>
      </c>
      <c r="I64" s="99" t="s">
        <v>221</v>
      </c>
      <c r="J64" s="97"/>
      <c r="K64" s="105" t="s">
        <v>288</v>
      </c>
      <c r="L64" s="117">
        <v>25.9</v>
      </c>
      <c r="M64" s="103"/>
      <c r="N64" s="104">
        <f t="shared" si="3"/>
        <v>419.31000000000051</v>
      </c>
    </row>
    <row r="65" spans="1:14" x14ac:dyDescent="0.25">
      <c r="A65" s="97">
        <v>62</v>
      </c>
      <c r="B65" s="103" t="s">
        <v>158</v>
      </c>
      <c r="C65" s="98">
        <v>110451000008678</v>
      </c>
      <c r="D65" s="99">
        <v>14</v>
      </c>
      <c r="E65" s="99" t="s">
        <v>124</v>
      </c>
      <c r="F65" s="97">
        <v>2024</v>
      </c>
      <c r="G65" s="99" t="s">
        <v>160</v>
      </c>
      <c r="H65" s="99" t="s">
        <v>285</v>
      </c>
      <c r="I65" s="99" t="s">
        <v>199</v>
      </c>
      <c r="J65" s="97"/>
      <c r="K65" s="105" t="s">
        <v>287</v>
      </c>
      <c r="L65" s="102">
        <v>7700</v>
      </c>
      <c r="M65" s="103"/>
      <c r="N65" s="104">
        <f t="shared" si="3"/>
        <v>8119.31</v>
      </c>
    </row>
    <row r="66" spans="1:14" ht="27" x14ac:dyDescent="0.25">
      <c r="A66" s="97">
        <v>63</v>
      </c>
      <c r="B66" s="103" t="s">
        <v>158</v>
      </c>
      <c r="C66" s="98">
        <v>322481693</v>
      </c>
      <c r="D66" s="99">
        <v>15</v>
      </c>
      <c r="E66" s="99" t="s">
        <v>124</v>
      </c>
      <c r="F66" s="97">
        <v>2024</v>
      </c>
      <c r="G66" s="99" t="s">
        <v>152</v>
      </c>
      <c r="H66" s="100" t="s">
        <v>284</v>
      </c>
      <c r="I66" s="99" t="s">
        <v>199</v>
      </c>
      <c r="J66" s="97"/>
      <c r="K66" s="101" t="s">
        <v>109</v>
      </c>
      <c r="L66" s="102">
        <v>2800</v>
      </c>
      <c r="M66" s="103"/>
      <c r="N66" s="104">
        <f t="shared" si="3"/>
        <v>10919.310000000001</v>
      </c>
    </row>
    <row r="67" spans="1:14" ht="27" x14ac:dyDescent="0.25">
      <c r="A67" s="97">
        <v>64</v>
      </c>
      <c r="B67" s="103" t="s">
        <v>158</v>
      </c>
      <c r="C67" s="98">
        <v>322600164</v>
      </c>
      <c r="D67" s="99">
        <v>16</v>
      </c>
      <c r="E67" s="99" t="s">
        <v>124</v>
      </c>
      <c r="F67" s="97">
        <v>2024</v>
      </c>
      <c r="G67" s="99" t="s">
        <v>155</v>
      </c>
      <c r="H67" s="100" t="s">
        <v>283</v>
      </c>
      <c r="I67" s="99" t="s">
        <v>199</v>
      </c>
      <c r="J67" s="97"/>
      <c r="K67" s="108" t="s">
        <v>286</v>
      </c>
      <c r="L67" s="102">
        <v>5366.4</v>
      </c>
      <c r="M67" s="103"/>
      <c r="N67" s="104">
        <f t="shared" si="3"/>
        <v>16285.710000000001</v>
      </c>
    </row>
    <row r="68" spans="1:14" x14ac:dyDescent="0.25">
      <c r="A68" s="97">
        <v>65</v>
      </c>
      <c r="B68" s="103" t="s">
        <v>198</v>
      </c>
      <c r="C68" s="98">
        <v>21601</v>
      </c>
      <c r="D68" s="99">
        <v>16</v>
      </c>
      <c r="E68" s="99" t="s">
        <v>124</v>
      </c>
      <c r="F68" s="97">
        <v>2024</v>
      </c>
      <c r="G68" s="99" t="s">
        <v>154</v>
      </c>
      <c r="H68" s="99" t="s">
        <v>182</v>
      </c>
      <c r="I68" s="99" t="s">
        <v>218</v>
      </c>
      <c r="J68" s="97"/>
      <c r="K68" s="105" t="s">
        <v>310</v>
      </c>
      <c r="L68" s="103"/>
      <c r="M68" s="106">
        <v>-7228.92</v>
      </c>
      <c r="N68" s="104">
        <f t="shared" si="3"/>
        <v>9056.7900000000009</v>
      </c>
    </row>
    <row r="69" spans="1:14" x14ac:dyDescent="0.25">
      <c r="A69" s="97">
        <v>66</v>
      </c>
      <c r="B69" s="103" t="s">
        <v>198</v>
      </c>
      <c r="C69" s="98">
        <v>551882000762037</v>
      </c>
      <c r="D69" s="99">
        <v>19</v>
      </c>
      <c r="E69" s="99" t="s">
        <v>124</v>
      </c>
      <c r="F69" s="97">
        <v>2024</v>
      </c>
      <c r="G69" s="99" t="s">
        <v>156</v>
      </c>
      <c r="H69" s="99" t="s">
        <v>180</v>
      </c>
      <c r="I69" s="99" t="s">
        <v>218</v>
      </c>
      <c r="J69" s="97"/>
      <c r="K69" s="105" t="s">
        <v>309</v>
      </c>
      <c r="L69" s="103"/>
      <c r="M69" s="106">
        <v>-5360.37</v>
      </c>
      <c r="N69" s="104">
        <f t="shared" si="3"/>
        <v>3696.420000000001</v>
      </c>
    </row>
    <row r="70" spans="1:14" x14ac:dyDescent="0.25">
      <c r="A70" s="97">
        <v>67</v>
      </c>
      <c r="B70" s="103" t="s">
        <v>198</v>
      </c>
      <c r="C70" s="98">
        <v>554439000019738</v>
      </c>
      <c r="D70" s="99">
        <v>19</v>
      </c>
      <c r="E70" s="99" t="s">
        <v>124</v>
      </c>
      <c r="F70" s="97">
        <v>2024</v>
      </c>
      <c r="G70" s="99" t="s">
        <v>156</v>
      </c>
      <c r="H70" s="99" t="s">
        <v>181</v>
      </c>
      <c r="I70" s="99" t="s">
        <v>218</v>
      </c>
      <c r="J70" s="97"/>
      <c r="K70" s="101" t="s">
        <v>337</v>
      </c>
      <c r="L70" s="103"/>
      <c r="M70" s="106">
        <v>-4368.28</v>
      </c>
      <c r="N70" s="104">
        <f t="shared" si="3"/>
        <v>-671.85999999999876</v>
      </c>
    </row>
    <row r="71" spans="1:14" x14ac:dyDescent="0.25">
      <c r="A71" s="97">
        <v>68</v>
      </c>
      <c r="B71" s="103" t="s">
        <v>248</v>
      </c>
      <c r="C71" s="98">
        <v>554439000039504</v>
      </c>
      <c r="D71" s="99">
        <v>19</v>
      </c>
      <c r="E71" s="99" t="s">
        <v>124</v>
      </c>
      <c r="F71" s="97">
        <v>2024</v>
      </c>
      <c r="G71" s="99" t="s">
        <v>205</v>
      </c>
      <c r="H71" s="99" t="s">
        <v>197</v>
      </c>
      <c r="I71" s="99" t="s">
        <v>223</v>
      </c>
      <c r="J71" s="97"/>
      <c r="K71" s="111" t="s">
        <v>292</v>
      </c>
      <c r="L71" s="103"/>
      <c r="M71" s="106">
        <v>-16957.27</v>
      </c>
      <c r="N71" s="104">
        <f t="shared" si="3"/>
        <v>-17629.129999999997</v>
      </c>
    </row>
    <row r="72" spans="1:14" x14ac:dyDescent="0.25">
      <c r="A72" s="97">
        <v>69</v>
      </c>
      <c r="B72" s="103" t="s">
        <v>248</v>
      </c>
      <c r="C72" s="98">
        <v>554439000039504</v>
      </c>
      <c r="D72" s="99">
        <v>19</v>
      </c>
      <c r="E72" s="99" t="s">
        <v>124</v>
      </c>
      <c r="F72" s="97">
        <v>2024</v>
      </c>
      <c r="G72" s="99" t="s">
        <v>205</v>
      </c>
      <c r="H72" s="99" t="s">
        <v>197</v>
      </c>
      <c r="I72" s="116" t="s">
        <v>293</v>
      </c>
      <c r="J72" s="97"/>
      <c r="K72" s="111" t="s">
        <v>292</v>
      </c>
      <c r="L72" s="103"/>
      <c r="M72" s="106">
        <v>-8615.35</v>
      </c>
      <c r="N72" s="104">
        <f t="shared" si="3"/>
        <v>-26244.479999999996</v>
      </c>
    </row>
    <row r="73" spans="1:14" x14ac:dyDescent="0.25">
      <c r="A73" s="97">
        <v>70</v>
      </c>
      <c r="B73" s="103" t="s">
        <v>248</v>
      </c>
      <c r="C73" s="98">
        <v>554439000039504</v>
      </c>
      <c r="D73" s="99">
        <v>19</v>
      </c>
      <c r="E73" s="99" t="s">
        <v>124</v>
      </c>
      <c r="F73" s="97">
        <v>2024</v>
      </c>
      <c r="G73" s="99" t="s">
        <v>205</v>
      </c>
      <c r="H73" s="99" t="s">
        <v>197</v>
      </c>
      <c r="I73" s="99" t="s">
        <v>224</v>
      </c>
      <c r="J73" s="97"/>
      <c r="K73" s="111" t="s">
        <v>292</v>
      </c>
      <c r="L73" s="103"/>
      <c r="M73" s="106">
        <v>-9158.2999999999993</v>
      </c>
      <c r="N73" s="104">
        <f t="shared" si="3"/>
        <v>-35402.78</v>
      </c>
    </row>
    <row r="74" spans="1:14" x14ac:dyDescent="0.25">
      <c r="A74" s="97">
        <v>71</v>
      </c>
      <c r="B74" s="103" t="s">
        <v>222</v>
      </c>
      <c r="C74" s="98">
        <v>98</v>
      </c>
      <c r="D74" s="99">
        <v>19</v>
      </c>
      <c r="E74" s="99" t="s">
        <v>124</v>
      </c>
      <c r="F74" s="97">
        <v>2024</v>
      </c>
      <c r="G74" s="99" t="s">
        <v>173</v>
      </c>
      <c r="H74" s="99" t="s">
        <v>164</v>
      </c>
      <c r="I74" s="99" t="s">
        <v>221</v>
      </c>
      <c r="J74" s="97"/>
      <c r="K74" s="105" t="s">
        <v>288</v>
      </c>
      <c r="L74" s="117">
        <v>35500</v>
      </c>
      <c r="M74" s="103"/>
      <c r="N74" s="104">
        <f t="shared" si="3"/>
        <v>97.220000000001164</v>
      </c>
    </row>
    <row r="75" spans="1:14" x14ac:dyDescent="0.25">
      <c r="A75" s="97">
        <v>72</v>
      </c>
      <c r="B75" s="103" t="s">
        <v>448</v>
      </c>
      <c r="C75" s="98">
        <v>2200919362744</v>
      </c>
      <c r="D75" s="99">
        <v>19</v>
      </c>
      <c r="E75" s="99" t="s">
        <v>124</v>
      </c>
      <c r="F75" s="97">
        <v>2024</v>
      </c>
      <c r="G75" s="99" t="s">
        <v>173</v>
      </c>
      <c r="H75" s="99" t="s">
        <v>164</v>
      </c>
      <c r="I75" s="99" t="s">
        <v>221</v>
      </c>
      <c r="J75" s="97"/>
      <c r="K75" s="105" t="s">
        <v>288</v>
      </c>
      <c r="L75" s="117">
        <v>1885.76</v>
      </c>
      <c r="M75" s="103"/>
      <c r="N75" s="104">
        <f t="shared" si="3"/>
        <v>1982.9800000000012</v>
      </c>
    </row>
    <row r="76" spans="1:14" x14ac:dyDescent="0.25">
      <c r="A76" s="97">
        <v>73</v>
      </c>
      <c r="B76" s="103" t="s">
        <v>381</v>
      </c>
      <c r="C76" s="98">
        <v>553653000023037</v>
      </c>
      <c r="D76" s="99">
        <v>20</v>
      </c>
      <c r="E76" s="99" t="s">
        <v>124</v>
      </c>
      <c r="F76" s="97">
        <v>2024</v>
      </c>
      <c r="G76" s="99" t="s">
        <v>156</v>
      </c>
      <c r="H76" s="99" t="s">
        <v>187</v>
      </c>
      <c r="I76" s="99" t="s">
        <v>216</v>
      </c>
      <c r="J76" s="97"/>
      <c r="K76" s="101" t="s">
        <v>372</v>
      </c>
      <c r="L76" s="103"/>
      <c r="M76" s="106">
        <v>-1889.85</v>
      </c>
      <c r="N76" s="104">
        <f t="shared" si="3"/>
        <v>93.130000000001246</v>
      </c>
    </row>
    <row r="77" spans="1:14" x14ac:dyDescent="0.25">
      <c r="A77" s="97">
        <v>74</v>
      </c>
      <c r="B77" s="103" t="s">
        <v>351</v>
      </c>
      <c r="C77" s="98">
        <v>554439000039504</v>
      </c>
      <c r="D77" s="99">
        <v>20</v>
      </c>
      <c r="E77" s="99" t="s">
        <v>124</v>
      </c>
      <c r="F77" s="97">
        <v>2024</v>
      </c>
      <c r="G77" s="99" t="s">
        <v>156</v>
      </c>
      <c r="H77" s="99" t="s">
        <v>164</v>
      </c>
      <c r="I77" s="99" t="s">
        <v>221</v>
      </c>
      <c r="J77" s="97"/>
      <c r="K77" s="105" t="s">
        <v>288</v>
      </c>
      <c r="L77" s="109"/>
      <c r="M77" s="106">
        <v>-5763.3</v>
      </c>
      <c r="N77" s="104">
        <f t="shared" si="3"/>
        <v>-5670.1699999999992</v>
      </c>
    </row>
    <row r="78" spans="1:14" x14ac:dyDescent="0.25">
      <c r="A78" s="97">
        <v>75</v>
      </c>
      <c r="B78" s="103" t="s">
        <v>222</v>
      </c>
      <c r="C78" s="98">
        <v>98</v>
      </c>
      <c r="D78" s="99">
        <v>20</v>
      </c>
      <c r="E78" s="99" t="s">
        <v>124</v>
      </c>
      <c r="F78" s="97">
        <v>2024</v>
      </c>
      <c r="G78" s="99" t="s">
        <v>173</v>
      </c>
      <c r="H78" s="99" t="s">
        <v>164</v>
      </c>
      <c r="I78" s="99" t="s">
        <v>221</v>
      </c>
      <c r="J78" s="97"/>
      <c r="K78" s="105" t="s">
        <v>288</v>
      </c>
      <c r="L78" s="117">
        <v>6000</v>
      </c>
      <c r="M78" s="103"/>
      <c r="N78" s="104">
        <f t="shared" si="3"/>
        <v>329.83000000000084</v>
      </c>
    </row>
    <row r="79" spans="1:14" x14ac:dyDescent="0.25">
      <c r="A79" s="97">
        <v>76</v>
      </c>
      <c r="B79" s="103" t="s">
        <v>448</v>
      </c>
      <c r="C79" s="98">
        <v>2200919362744</v>
      </c>
      <c r="D79" s="99">
        <v>20</v>
      </c>
      <c r="E79" s="99" t="s">
        <v>124</v>
      </c>
      <c r="F79" s="97">
        <v>2024</v>
      </c>
      <c r="G79" s="99" t="s">
        <v>173</v>
      </c>
      <c r="H79" s="99" t="s">
        <v>164</v>
      </c>
      <c r="I79" s="99" t="s">
        <v>221</v>
      </c>
      <c r="J79" s="97"/>
      <c r="K79" s="105" t="s">
        <v>288</v>
      </c>
      <c r="L79" s="117">
        <v>320.64</v>
      </c>
      <c r="M79" s="103"/>
      <c r="N79" s="104">
        <f t="shared" si="3"/>
        <v>650.47000000000082</v>
      </c>
    </row>
    <row r="80" spans="1:14" ht="27" x14ac:dyDescent="0.25">
      <c r="A80" s="97">
        <v>77</v>
      </c>
      <c r="B80" s="103" t="s">
        <v>158</v>
      </c>
      <c r="C80" s="98">
        <v>323075985</v>
      </c>
      <c r="D80" s="99">
        <v>21</v>
      </c>
      <c r="E80" s="99" t="s">
        <v>124</v>
      </c>
      <c r="F80" s="97">
        <v>2024</v>
      </c>
      <c r="G80" s="99" t="s">
        <v>155</v>
      </c>
      <c r="H80" s="100" t="s">
        <v>282</v>
      </c>
      <c r="I80" s="99" t="s">
        <v>199</v>
      </c>
      <c r="J80" s="97"/>
      <c r="K80" s="108" t="s">
        <v>110</v>
      </c>
      <c r="L80" s="102">
        <v>4200</v>
      </c>
      <c r="M80" s="103"/>
      <c r="N80" s="104">
        <f t="shared" si="3"/>
        <v>4850.4700000000012</v>
      </c>
    </row>
    <row r="81" spans="1:14" x14ac:dyDescent="0.25">
      <c r="A81" s="97">
        <v>78</v>
      </c>
      <c r="B81" s="103" t="s">
        <v>381</v>
      </c>
      <c r="C81" s="98">
        <v>554732000225163</v>
      </c>
      <c r="D81" s="99">
        <v>21</v>
      </c>
      <c r="E81" s="99" t="s">
        <v>124</v>
      </c>
      <c r="F81" s="97">
        <v>2024</v>
      </c>
      <c r="G81" s="99" t="s">
        <v>156</v>
      </c>
      <c r="H81" s="99" t="s">
        <v>228</v>
      </c>
      <c r="I81" s="99" t="s">
        <v>216</v>
      </c>
      <c r="J81" s="97"/>
      <c r="K81" s="118" t="s">
        <v>375</v>
      </c>
      <c r="L81" s="103"/>
      <c r="M81" s="106">
        <v>-2100</v>
      </c>
      <c r="N81" s="104">
        <f>N80+L81+M81</f>
        <v>2750.4700000000012</v>
      </c>
    </row>
    <row r="82" spans="1:14" x14ac:dyDescent="0.25">
      <c r="A82" s="97">
        <v>79</v>
      </c>
      <c r="B82" s="103" t="s">
        <v>381</v>
      </c>
      <c r="C82" s="98">
        <v>22101</v>
      </c>
      <c r="D82" s="99">
        <v>21</v>
      </c>
      <c r="E82" s="99" t="s">
        <v>124</v>
      </c>
      <c r="F82" s="97">
        <v>2024</v>
      </c>
      <c r="G82" s="99" t="s">
        <v>154</v>
      </c>
      <c r="H82" s="99" t="s">
        <v>225</v>
      </c>
      <c r="I82" s="99" t="s">
        <v>216</v>
      </c>
      <c r="J82" s="97"/>
      <c r="K82" s="118" t="s">
        <v>376</v>
      </c>
      <c r="L82" s="103"/>
      <c r="M82" s="106">
        <v>-2100</v>
      </c>
      <c r="N82" s="104">
        <f t="shared" ref="N82:N86" si="4">N81+L82+M82</f>
        <v>650.47000000000116</v>
      </c>
    </row>
    <row r="83" spans="1:14" x14ac:dyDescent="0.25">
      <c r="A83" s="97">
        <v>80</v>
      </c>
      <c r="B83" s="103" t="s">
        <v>229</v>
      </c>
      <c r="C83" s="98">
        <v>22102</v>
      </c>
      <c r="D83" s="99">
        <v>21</v>
      </c>
      <c r="E83" s="99" t="s">
        <v>124</v>
      </c>
      <c r="F83" s="97">
        <v>2024</v>
      </c>
      <c r="G83" s="99" t="s">
        <v>227</v>
      </c>
      <c r="H83" s="99" t="s">
        <v>226</v>
      </c>
      <c r="I83" s="99" t="s">
        <v>230</v>
      </c>
      <c r="J83" s="97"/>
      <c r="K83" s="105" t="s">
        <v>320</v>
      </c>
      <c r="L83" s="103"/>
      <c r="M83" s="112">
        <v>-86.79</v>
      </c>
      <c r="N83" s="104">
        <f t="shared" si="4"/>
        <v>563.6800000000012</v>
      </c>
    </row>
    <row r="84" spans="1:14" x14ac:dyDescent="0.25">
      <c r="A84" s="97">
        <v>81</v>
      </c>
      <c r="B84" s="103" t="s">
        <v>229</v>
      </c>
      <c r="C84" s="98">
        <v>22103</v>
      </c>
      <c r="D84" s="99">
        <v>21</v>
      </c>
      <c r="E84" s="99" t="s">
        <v>124</v>
      </c>
      <c r="F84" s="97">
        <v>2024</v>
      </c>
      <c r="G84" s="99" t="s">
        <v>227</v>
      </c>
      <c r="H84" s="99" t="s">
        <v>226</v>
      </c>
      <c r="I84" s="99" t="s">
        <v>230</v>
      </c>
      <c r="J84" s="97"/>
      <c r="K84" s="105" t="s">
        <v>320</v>
      </c>
      <c r="L84" s="103"/>
      <c r="M84" s="106">
        <v>-1679.3</v>
      </c>
      <c r="N84" s="104">
        <f t="shared" si="4"/>
        <v>-1115.6199999999988</v>
      </c>
    </row>
    <row r="85" spans="1:14" x14ac:dyDescent="0.25">
      <c r="A85" s="97">
        <v>82</v>
      </c>
      <c r="B85" s="103" t="s">
        <v>229</v>
      </c>
      <c r="C85" s="98">
        <v>22104</v>
      </c>
      <c r="D85" s="99">
        <v>21</v>
      </c>
      <c r="E85" s="99" t="s">
        <v>124</v>
      </c>
      <c r="F85" s="97">
        <v>2024</v>
      </c>
      <c r="G85" s="99" t="s">
        <v>227</v>
      </c>
      <c r="H85" s="99" t="s">
        <v>226</v>
      </c>
      <c r="I85" s="99" t="s">
        <v>230</v>
      </c>
      <c r="J85" s="97"/>
      <c r="K85" s="105" t="s">
        <v>320</v>
      </c>
      <c r="L85" s="103"/>
      <c r="M85" s="106">
        <v>-7626.13</v>
      </c>
      <c r="N85" s="104">
        <f t="shared" si="4"/>
        <v>-8741.7499999999982</v>
      </c>
    </row>
    <row r="86" spans="1:14" x14ac:dyDescent="0.25">
      <c r="A86" s="97">
        <v>83</v>
      </c>
      <c r="B86" s="103" t="s">
        <v>195</v>
      </c>
      <c r="C86" s="98">
        <v>870521200167285</v>
      </c>
      <c r="D86" s="99">
        <v>21</v>
      </c>
      <c r="E86" s="99" t="s">
        <v>124</v>
      </c>
      <c r="F86" s="97">
        <v>2024</v>
      </c>
      <c r="G86" s="99" t="s">
        <v>157</v>
      </c>
      <c r="H86" s="99" t="s">
        <v>112</v>
      </c>
      <c r="I86" s="99" t="s">
        <v>215</v>
      </c>
      <c r="J86" s="97"/>
      <c r="K86" s="118" t="s">
        <v>291</v>
      </c>
      <c r="L86" s="103"/>
      <c r="M86" s="107">
        <v>-12</v>
      </c>
      <c r="N86" s="104">
        <f t="shared" si="4"/>
        <v>-8753.7499999999982</v>
      </c>
    </row>
    <row r="87" spans="1:14" x14ac:dyDescent="0.25">
      <c r="A87" s="97">
        <v>84</v>
      </c>
      <c r="B87" s="103" t="s">
        <v>222</v>
      </c>
      <c r="C87" s="98">
        <v>98</v>
      </c>
      <c r="D87" s="99">
        <v>21</v>
      </c>
      <c r="E87" s="99" t="s">
        <v>124</v>
      </c>
      <c r="F87" s="97">
        <v>2024</v>
      </c>
      <c r="G87" s="99" t="s">
        <v>173</v>
      </c>
      <c r="H87" s="99" t="s">
        <v>164</v>
      </c>
      <c r="I87" s="99" t="s">
        <v>221</v>
      </c>
      <c r="J87" s="97"/>
      <c r="K87" s="105" t="s">
        <v>288</v>
      </c>
      <c r="L87" s="117">
        <v>9000</v>
      </c>
      <c r="M87" s="103"/>
      <c r="N87" s="104">
        <f>N86+L87+M87</f>
        <v>246.25000000000182</v>
      </c>
    </row>
    <row r="88" spans="1:14" x14ac:dyDescent="0.25">
      <c r="A88" s="97">
        <v>85</v>
      </c>
      <c r="B88" s="103" t="s">
        <v>448</v>
      </c>
      <c r="C88" s="98">
        <v>2200919362744</v>
      </c>
      <c r="D88" s="99">
        <v>21</v>
      </c>
      <c r="E88" s="99" t="s">
        <v>124</v>
      </c>
      <c r="F88" s="97">
        <v>2024</v>
      </c>
      <c r="G88" s="99" t="s">
        <v>173</v>
      </c>
      <c r="H88" s="99" t="s">
        <v>164</v>
      </c>
      <c r="I88" s="99" t="s">
        <v>221</v>
      </c>
      <c r="J88" s="97"/>
      <c r="K88" s="105" t="s">
        <v>288</v>
      </c>
      <c r="L88" s="117">
        <v>483.84</v>
      </c>
      <c r="M88" s="103"/>
      <c r="N88" s="104">
        <f>N87+L88+M88</f>
        <v>730.09000000000174</v>
      </c>
    </row>
    <row r="89" spans="1:14" x14ac:dyDescent="0.25">
      <c r="A89" s="97">
        <v>86</v>
      </c>
      <c r="B89" s="103" t="s">
        <v>158</v>
      </c>
      <c r="C89" s="98">
        <v>323485497</v>
      </c>
      <c r="D89" s="99">
        <v>26</v>
      </c>
      <c r="E89" s="99" t="s">
        <v>124</v>
      </c>
      <c r="F89" s="97">
        <v>2024</v>
      </c>
      <c r="G89" s="99" t="s">
        <v>155</v>
      </c>
      <c r="H89" s="99" t="s">
        <v>163</v>
      </c>
      <c r="I89" s="99" t="s">
        <v>199</v>
      </c>
      <c r="J89" s="97"/>
      <c r="K89" s="119" t="s">
        <v>212</v>
      </c>
      <c r="L89" s="102">
        <v>16800</v>
      </c>
      <c r="M89" s="103"/>
      <c r="N89" s="104">
        <f t="shared" ref="N89:N91" si="5">N88+L89+M89</f>
        <v>17530.09</v>
      </c>
    </row>
    <row r="90" spans="1:14" x14ac:dyDescent="0.25">
      <c r="A90" s="97">
        <v>87</v>
      </c>
      <c r="B90" s="103" t="s">
        <v>201</v>
      </c>
      <c r="C90" s="98">
        <v>78001578200030</v>
      </c>
      <c r="D90" s="99">
        <v>27</v>
      </c>
      <c r="E90" s="99" t="s">
        <v>124</v>
      </c>
      <c r="F90" s="97">
        <v>2024</v>
      </c>
      <c r="G90" s="99" t="s">
        <v>153</v>
      </c>
      <c r="H90" s="100" t="s">
        <v>322</v>
      </c>
      <c r="I90" s="99" t="s">
        <v>199</v>
      </c>
      <c r="J90" s="97"/>
      <c r="K90" s="108" t="s">
        <v>344</v>
      </c>
      <c r="L90" s="110" t="s">
        <v>207</v>
      </c>
      <c r="M90" s="103"/>
      <c r="N90" s="104">
        <f>N89</f>
        <v>17530.09</v>
      </c>
    </row>
    <row r="91" spans="1:14" x14ac:dyDescent="0.25">
      <c r="A91" s="97">
        <v>88</v>
      </c>
      <c r="B91" s="103" t="s">
        <v>158</v>
      </c>
      <c r="C91" s="98">
        <v>78001578200030</v>
      </c>
      <c r="D91" s="99">
        <v>28</v>
      </c>
      <c r="E91" s="99" t="s">
        <v>124</v>
      </c>
      <c r="F91" s="97">
        <v>2024</v>
      </c>
      <c r="G91" s="99" t="s">
        <v>127</v>
      </c>
      <c r="H91" s="100" t="s">
        <v>322</v>
      </c>
      <c r="I91" s="99" t="s">
        <v>199</v>
      </c>
      <c r="J91" s="97"/>
      <c r="K91" s="108" t="s">
        <v>344</v>
      </c>
      <c r="L91" s="102">
        <v>14000</v>
      </c>
      <c r="M91" s="103"/>
      <c r="N91" s="113">
        <f t="shared" si="5"/>
        <v>31530.09</v>
      </c>
    </row>
    <row r="92" spans="1:14" x14ac:dyDescent="0.25">
      <c r="A92" s="97">
        <v>89</v>
      </c>
      <c r="B92" s="103" t="s">
        <v>351</v>
      </c>
      <c r="C92" s="98">
        <v>554439000039504</v>
      </c>
      <c r="D92" s="99">
        <v>1</v>
      </c>
      <c r="E92" s="99" t="s">
        <v>125</v>
      </c>
      <c r="F92" s="97">
        <v>2024</v>
      </c>
      <c r="G92" s="99" t="s">
        <v>156</v>
      </c>
      <c r="H92" s="99" t="s">
        <v>164</v>
      </c>
      <c r="I92" s="99" t="s">
        <v>221</v>
      </c>
      <c r="J92" s="97"/>
      <c r="K92" s="105" t="s">
        <v>288</v>
      </c>
      <c r="L92" s="109"/>
      <c r="M92" s="106">
        <v>-8489.7999999999993</v>
      </c>
      <c r="N92" s="104">
        <f>N91+L92+M92</f>
        <v>23040.29</v>
      </c>
    </row>
    <row r="93" spans="1:14" x14ac:dyDescent="0.25">
      <c r="A93" s="97">
        <v>90</v>
      </c>
      <c r="B93" s="103" t="s">
        <v>381</v>
      </c>
      <c r="C93" s="98">
        <v>553653000023037</v>
      </c>
      <c r="D93" s="99">
        <v>5</v>
      </c>
      <c r="E93" s="99" t="s">
        <v>125</v>
      </c>
      <c r="F93" s="97">
        <v>2024</v>
      </c>
      <c r="G93" s="99" t="s">
        <v>156</v>
      </c>
      <c r="H93" s="99" t="s">
        <v>187</v>
      </c>
      <c r="I93" s="99" t="s">
        <v>216</v>
      </c>
      <c r="J93" s="97"/>
      <c r="K93" s="101" t="s">
        <v>373</v>
      </c>
      <c r="L93" s="103"/>
      <c r="M93" s="106">
        <v>-2225</v>
      </c>
      <c r="N93" s="104">
        <f t="shared" ref="N93:N156" si="6">N92+L93+M93</f>
        <v>20815.29</v>
      </c>
    </row>
    <row r="94" spans="1:14" x14ac:dyDescent="0.25">
      <c r="A94" s="97">
        <v>91</v>
      </c>
      <c r="B94" s="103" t="s">
        <v>381</v>
      </c>
      <c r="C94" s="98">
        <v>553653000026023</v>
      </c>
      <c r="D94" s="99">
        <v>5</v>
      </c>
      <c r="E94" s="99" t="s">
        <v>125</v>
      </c>
      <c r="F94" s="97">
        <v>2024</v>
      </c>
      <c r="G94" s="99" t="s">
        <v>156</v>
      </c>
      <c r="H94" s="99" t="s">
        <v>231</v>
      </c>
      <c r="I94" s="99" t="s">
        <v>216</v>
      </c>
      <c r="J94" s="97"/>
      <c r="K94" s="101" t="s">
        <v>343</v>
      </c>
      <c r="L94" s="103"/>
      <c r="M94" s="106">
        <v>-2100</v>
      </c>
      <c r="N94" s="104">
        <f t="shared" si="6"/>
        <v>18715.29</v>
      </c>
    </row>
    <row r="95" spans="1:14" x14ac:dyDescent="0.25">
      <c r="A95" s="97">
        <v>92</v>
      </c>
      <c r="B95" s="103" t="s">
        <v>381</v>
      </c>
      <c r="C95" s="98">
        <v>553655000030368</v>
      </c>
      <c r="D95" s="99">
        <v>5</v>
      </c>
      <c r="E95" s="99" t="s">
        <v>125</v>
      </c>
      <c r="F95" s="97">
        <v>2024</v>
      </c>
      <c r="G95" s="99" t="s">
        <v>156</v>
      </c>
      <c r="H95" s="99" t="s">
        <v>232</v>
      </c>
      <c r="I95" s="99" t="s">
        <v>216</v>
      </c>
      <c r="J95" s="97"/>
      <c r="K95" s="105" t="s">
        <v>313</v>
      </c>
      <c r="L95" s="103"/>
      <c r="M95" s="106">
        <v>-1764.85</v>
      </c>
      <c r="N95" s="104">
        <f t="shared" si="6"/>
        <v>16950.440000000002</v>
      </c>
    </row>
    <row r="96" spans="1:14" x14ac:dyDescent="0.25">
      <c r="A96" s="97">
        <v>93</v>
      </c>
      <c r="B96" s="103" t="s">
        <v>381</v>
      </c>
      <c r="C96" s="98">
        <v>554732000025525</v>
      </c>
      <c r="D96" s="99">
        <v>5</v>
      </c>
      <c r="E96" s="99" t="s">
        <v>125</v>
      </c>
      <c r="F96" s="97">
        <v>2024</v>
      </c>
      <c r="G96" s="99" t="s">
        <v>156</v>
      </c>
      <c r="H96" s="99" t="s">
        <v>209</v>
      </c>
      <c r="I96" s="99" t="s">
        <v>216</v>
      </c>
      <c r="J96" s="97"/>
      <c r="K96" s="105" t="s">
        <v>298</v>
      </c>
      <c r="L96" s="103"/>
      <c r="M96" s="106">
        <v>-1764.85</v>
      </c>
      <c r="N96" s="104">
        <f t="shared" si="6"/>
        <v>15185.590000000002</v>
      </c>
    </row>
    <row r="97" spans="1:14" x14ac:dyDescent="0.25">
      <c r="A97" s="97">
        <v>94</v>
      </c>
      <c r="B97" s="103" t="s">
        <v>381</v>
      </c>
      <c r="C97" s="98">
        <v>554732000130766</v>
      </c>
      <c r="D97" s="99">
        <v>5</v>
      </c>
      <c r="E97" s="99" t="s">
        <v>125</v>
      </c>
      <c r="F97" s="97">
        <v>2024</v>
      </c>
      <c r="G97" s="99" t="s">
        <v>156</v>
      </c>
      <c r="H97" s="99" t="s">
        <v>233</v>
      </c>
      <c r="I97" s="99" t="s">
        <v>216</v>
      </c>
      <c r="J97" s="97"/>
      <c r="K97" s="105" t="s">
        <v>377</v>
      </c>
      <c r="L97" s="103"/>
      <c r="M97" s="106">
        <v>-2100</v>
      </c>
      <c r="N97" s="104">
        <f t="shared" si="6"/>
        <v>13085.590000000002</v>
      </c>
    </row>
    <row r="98" spans="1:14" x14ac:dyDescent="0.25">
      <c r="A98" s="97">
        <v>95</v>
      </c>
      <c r="B98" s="103" t="s">
        <v>381</v>
      </c>
      <c r="C98" s="98">
        <v>30501</v>
      </c>
      <c r="D98" s="99">
        <v>5</v>
      </c>
      <c r="E98" s="99" t="s">
        <v>125</v>
      </c>
      <c r="F98" s="97">
        <v>2024</v>
      </c>
      <c r="G98" s="99" t="s">
        <v>154</v>
      </c>
      <c r="H98" s="99" t="s">
        <v>183</v>
      </c>
      <c r="I98" s="99" t="s">
        <v>216</v>
      </c>
      <c r="J98" s="97"/>
      <c r="K98" s="105" t="s">
        <v>312</v>
      </c>
      <c r="L98" s="103"/>
      <c r="M98" s="106">
        <v>-2225</v>
      </c>
      <c r="N98" s="104">
        <f t="shared" si="6"/>
        <v>10860.590000000002</v>
      </c>
    </row>
    <row r="99" spans="1:14" x14ac:dyDescent="0.25">
      <c r="A99" s="97">
        <v>96</v>
      </c>
      <c r="B99" s="103" t="s">
        <v>381</v>
      </c>
      <c r="C99" s="98">
        <v>30502</v>
      </c>
      <c r="D99" s="99">
        <v>5</v>
      </c>
      <c r="E99" s="99" t="s">
        <v>125</v>
      </c>
      <c r="F99" s="97">
        <v>2024</v>
      </c>
      <c r="G99" s="99" t="s">
        <v>154</v>
      </c>
      <c r="H99" s="99" t="s">
        <v>225</v>
      </c>
      <c r="I99" s="99" t="s">
        <v>216</v>
      </c>
      <c r="J99" s="97"/>
      <c r="K99" s="118" t="s">
        <v>376</v>
      </c>
      <c r="L99" s="103"/>
      <c r="M99" s="106">
        <v>-7025.07</v>
      </c>
      <c r="N99" s="104">
        <f t="shared" si="6"/>
        <v>3835.5200000000023</v>
      </c>
    </row>
    <row r="100" spans="1:14" x14ac:dyDescent="0.25">
      <c r="A100" s="97">
        <v>97</v>
      </c>
      <c r="B100" s="103" t="s">
        <v>381</v>
      </c>
      <c r="C100" s="98">
        <v>554732000008642</v>
      </c>
      <c r="D100" s="99">
        <v>6</v>
      </c>
      <c r="E100" s="99" t="s">
        <v>125</v>
      </c>
      <c r="F100" s="97">
        <v>2024</v>
      </c>
      <c r="G100" s="99" t="s">
        <v>156</v>
      </c>
      <c r="H100" s="99" t="s">
        <v>184</v>
      </c>
      <c r="I100" s="99" t="s">
        <v>216</v>
      </c>
      <c r="J100" s="97"/>
      <c r="K100" s="101" t="s">
        <v>370</v>
      </c>
      <c r="L100" s="103"/>
      <c r="M100" s="106">
        <v>-2100</v>
      </c>
      <c r="N100" s="104">
        <f t="shared" si="6"/>
        <v>1735.5200000000023</v>
      </c>
    </row>
    <row r="101" spans="1:14" x14ac:dyDescent="0.25">
      <c r="A101" s="97">
        <v>98</v>
      </c>
      <c r="B101" s="103" t="s">
        <v>381</v>
      </c>
      <c r="C101" s="98">
        <v>554732000025525</v>
      </c>
      <c r="D101" s="99">
        <v>6</v>
      </c>
      <c r="E101" s="99" t="s">
        <v>125</v>
      </c>
      <c r="F101" s="97">
        <v>2024</v>
      </c>
      <c r="G101" s="99" t="s">
        <v>156</v>
      </c>
      <c r="H101" s="99" t="s">
        <v>209</v>
      </c>
      <c r="I101" s="99" t="s">
        <v>216</v>
      </c>
      <c r="J101" s="97"/>
      <c r="K101" s="105" t="s">
        <v>298</v>
      </c>
      <c r="L101" s="103"/>
      <c r="M101" s="106">
        <v>-1495.52</v>
      </c>
      <c r="N101" s="104">
        <f t="shared" si="6"/>
        <v>240.00000000000227</v>
      </c>
    </row>
    <row r="102" spans="1:14" x14ac:dyDescent="0.25">
      <c r="A102" s="97">
        <v>99</v>
      </c>
      <c r="B102" s="103" t="s">
        <v>381</v>
      </c>
      <c r="C102" s="98">
        <v>554732000124168</v>
      </c>
      <c r="D102" s="99">
        <v>6</v>
      </c>
      <c r="E102" s="99" t="s">
        <v>125</v>
      </c>
      <c r="F102" s="97">
        <v>2024</v>
      </c>
      <c r="G102" s="99" t="s">
        <v>156</v>
      </c>
      <c r="H102" s="99" t="s">
        <v>235</v>
      </c>
      <c r="I102" s="99" t="s">
        <v>216</v>
      </c>
      <c r="J102" s="97"/>
      <c r="K102" s="101" t="s">
        <v>371</v>
      </c>
      <c r="L102" s="103"/>
      <c r="M102" s="106">
        <v>-2100</v>
      </c>
      <c r="N102" s="104">
        <f t="shared" si="6"/>
        <v>-1859.9999999999977</v>
      </c>
    </row>
    <row r="103" spans="1:14" x14ac:dyDescent="0.25">
      <c r="A103" s="97">
        <v>100</v>
      </c>
      <c r="B103" s="103" t="s">
        <v>381</v>
      </c>
      <c r="C103" s="98">
        <v>554732000130924</v>
      </c>
      <c r="D103" s="99">
        <v>6</v>
      </c>
      <c r="E103" s="99" t="s">
        <v>125</v>
      </c>
      <c r="F103" s="97">
        <v>2024</v>
      </c>
      <c r="G103" s="99" t="s">
        <v>156</v>
      </c>
      <c r="H103" s="99" t="s">
        <v>234</v>
      </c>
      <c r="I103" s="99" t="s">
        <v>216</v>
      </c>
      <c r="J103" s="97"/>
      <c r="K103" s="101" t="s">
        <v>379</v>
      </c>
      <c r="L103" s="103"/>
      <c r="M103" s="106">
        <v>-2100</v>
      </c>
      <c r="N103" s="104">
        <f t="shared" si="6"/>
        <v>-3959.9999999999977</v>
      </c>
    </row>
    <row r="104" spans="1:14" x14ac:dyDescent="0.25">
      <c r="A104" s="97">
        <v>101</v>
      </c>
      <c r="B104" s="103" t="s">
        <v>381</v>
      </c>
      <c r="C104" s="98">
        <v>555110000007076</v>
      </c>
      <c r="D104" s="99">
        <v>6</v>
      </c>
      <c r="E104" s="99" t="s">
        <v>125</v>
      </c>
      <c r="F104" s="97">
        <v>2024</v>
      </c>
      <c r="G104" s="99" t="s">
        <v>156</v>
      </c>
      <c r="H104" s="99" t="s">
        <v>188</v>
      </c>
      <c r="I104" s="99" t="s">
        <v>216</v>
      </c>
      <c r="J104" s="97"/>
      <c r="K104" s="105" t="s">
        <v>311</v>
      </c>
      <c r="L104" s="103"/>
      <c r="M104" s="106">
        <v>-3864.85</v>
      </c>
      <c r="N104" s="104">
        <f t="shared" si="6"/>
        <v>-7824.8499999999976</v>
      </c>
    </row>
    <row r="105" spans="1:14" x14ac:dyDescent="0.25">
      <c r="A105" s="97">
        <v>102</v>
      </c>
      <c r="B105" s="103" t="s">
        <v>381</v>
      </c>
      <c r="C105" s="98">
        <v>30601</v>
      </c>
      <c r="D105" s="99">
        <v>6</v>
      </c>
      <c r="E105" s="99" t="s">
        <v>125</v>
      </c>
      <c r="F105" s="97">
        <v>2024</v>
      </c>
      <c r="G105" s="99" t="s">
        <v>154</v>
      </c>
      <c r="H105" s="99" t="s">
        <v>236</v>
      </c>
      <c r="I105" s="99" t="s">
        <v>216</v>
      </c>
      <c r="J105" s="97"/>
      <c r="K105" s="118" t="s">
        <v>378</v>
      </c>
      <c r="L105" s="103"/>
      <c r="M105" s="106">
        <v>-3864.85</v>
      </c>
      <c r="N105" s="104">
        <f t="shared" si="6"/>
        <v>-11689.699999999997</v>
      </c>
    </row>
    <row r="106" spans="1:14" x14ac:dyDescent="0.25">
      <c r="A106" s="97">
        <v>103</v>
      </c>
      <c r="B106" s="103" t="s">
        <v>222</v>
      </c>
      <c r="C106" s="98">
        <v>98</v>
      </c>
      <c r="D106" s="99">
        <v>6</v>
      </c>
      <c r="E106" s="99" t="s">
        <v>125</v>
      </c>
      <c r="F106" s="97">
        <v>2024</v>
      </c>
      <c r="G106" s="99" t="s">
        <v>173</v>
      </c>
      <c r="H106" s="116" t="s">
        <v>164</v>
      </c>
      <c r="I106" s="99" t="s">
        <v>221</v>
      </c>
      <c r="J106" s="97"/>
      <c r="K106" s="105" t="s">
        <v>288</v>
      </c>
      <c r="L106" s="117">
        <v>12000</v>
      </c>
      <c r="M106" s="103"/>
      <c r="N106" s="104">
        <f t="shared" si="6"/>
        <v>310.30000000000291</v>
      </c>
    </row>
    <row r="107" spans="1:14" x14ac:dyDescent="0.25">
      <c r="A107" s="97">
        <v>104</v>
      </c>
      <c r="B107" s="103" t="s">
        <v>448</v>
      </c>
      <c r="C107" s="98">
        <v>2200919362744</v>
      </c>
      <c r="D107" s="99">
        <v>6</v>
      </c>
      <c r="E107" s="99" t="s">
        <v>125</v>
      </c>
      <c r="F107" s="97">
        <v>2024</v>
      </c>
      <c r="G107" s="99" t="s">
        <v>173</v>
      </c>
      <c r="H107" s="99" t="s">
        <v>164</v>
      </c>
      <c r="I107" s="99" t="s">
        <v>221</v>
      </c>
      <c r="J107" s="97"/>
      <c r="K107" s="105" t="s">
        <v>288</v>
      </c>
      <c r="L107" s="117">
        <v>684.72</v>
      </c>
      <c r="M107" s="103"/>
      <c r="N107" s="104">
        <f t="shared" si="6"/>
        <v>995.02000000000294</v>
      </c>
    </row>
    <row r="108" spans="1:14" x14ac:dyDescent="0.25">
      <c r="A108" s="97">
        <v>105</v>
      </c>
      <c r="B108" s="103" t="s">
        <v>201</v>
      </c>
      <c r="C108" s="98">
        <v>78001545400185</v>
      </c>
      <c r="D108" s="99">
        <v>13</v>
      </c>
      <c r="E108" s="99" t="s">
        <v>125</v>
      </c>
      <c r="F108" s="97">
        <v>2024</v>
      </c>
      <c r="G108" s="99" t="s">
        <v>153</v>
      </c>
      <c r="H108" s="100" t="s">
        <v>322</v>
      </c>
      <c r="I108" s="99" t="s">
        <v>199</v>
      </c>
      <c r="J108" s="97"/>
      <c r="K108" s="108" t="s">
        <v>344</v>
      </c>
      <c r="L108" s="110" t="s">
        <v>207</v>
      </c>
      <c r="M108" s="103"/>
      <c r="N108" s="104">
        <v>995.02</v>
      </c>
    </row>
    <row r="109" spans="1:14" x14ac:dyDescent="0.25">
      <c r="A109" s="97">
        <v>106</v>
      </c>
      <c r="B109" s="103" t="s">
        <v>158</v>
      </c>
      <c r="C109" s="98">
        <v>78001545400185</v>
      </c>
      <c r="D109" s="99">
        <v>14</v>
      </c>
      <c r="E109" s="99" t="s">
        <v>125</v>
      </c>
      <c r="F109" s="97">
        <v>2024</v>
      </c>
      <c r="G109" s="99" t="s">
        <v>127</v>
      </c>
      <c r="H109" s="100" t="s">
        <v>322</v>
      </c>
      <c r="I109" s="99" t="s">
        <v>199</v>
      </c>
      <c r="J109" s="97"/>
      <c r="K109" s="108" t="s">
        <v>344</v>
      </c>
      <c r="L109" s="102">
        <v>14000</v>
      </c>
      <c r="M109" s="103"/>
      <c r="N109" s="104">
        <f t="shared" si="6"/>
        <v>14995.02</v>
      </c>
    </row>
    <row r="110" spans="1:14" ht="27" x14ac:dyDescent="0.25">
      <c r="A110" s="97">
        <v>107</v>
      </c>
      <c r="B110" s="103" t="s">
        <v>158</v>
      </c>
      <c r="C110" s="98">
        <v>326958753</v>
      </c>
      <c r="D110" s="99">
        <v>20</v>
      </c>
      <c r="E110" s="99" t="s">
        <v>125</v>
      </c>
      <c r="F110" s="97">
        <v>2024</v>
      </c>
      <c r="G110" s="99" t="s">
        <v>155</v>
      </c>
      <c r="H110" s="100" t="s">
        <v>283</v>
      </c>
      <c r="I110" s="99" t="s">
        <v>199</v>
      </c>
      <c r="J110" s="97"/>
      <c r="K110" s="108" t="s">
        <v>286</v>
      </c>
      <c r="L110" s="102">
        <v>5366.4</v>
      </c>
      <c r="M110" s="103"/>
      <c r="N110" s="104">
        <f t="shared" si="6"/>
        <v>20361.419999999998</v>
      </c>
    </row>
    <row r="111" spans="1:14" ht="54" x14ac:dyDescent="0.25">
      <c r="A111" s="97">
        <v>108</v>
      </c>
      <c r="B111" s="103" t="s">
        <v>355</v>
      </c>
      <c r="C111" s="98">
        <v>551369000135610</v>
      </c>
      <c r="D111" s="99">
        <v>27</v>
      </c>
      <c r="E111" s="99" t="s">
        <v>125</v>
      </c>
      <c r="F111" s="97">
        <v>2024</v>
      </c>
      <c r="G111" s="99" t="s">
        <v>156</v>
      </c>
      <c r="H111" s="99" t="s">
        <v>237</v>
      </c>
      <c r="I111" s="99" t="s">
        <v>352</v>
      </c>
      <c r="J111" s="97" t="s">
        <v>382</v>
      </c>
      <c r="K111" s="105" t="s">
        <v>354</v>
      </c>
      <c r="L111" s="103"/>
      <c r="M111" s="120" t="s">
        <v>374</v>
      </c>
      <c r="N111" s="104">
        <v>20361.419999999998</v>
      </c>
    </row>
    <row r="112" spans="1:14" ht="40.5" x14ac:dyDescent="0.25">
      <c r="A112" s="97">
        <v>109</v>
      </c>
      <c r="B112" s="103" t="s">
        <v>350</v>
      </c>
      <c r="C112" s="98">
        <v>551369000135610</v>
      </c>
      <c r="D112" s="99">
        <v>27</v>
      </c>
      <c r="E112" s="99" t="s">
        <v>125</v>
      </c>
      <c r="F112" s="97">
        <v>2024</v>
      </c>
      <c r="G112" s="99" t="s">
        <v>156</v>
      </c>
      <c r="H112" s="99" t="s">
        <v>172</v>
      </c>
      <c r="I112" s="99" t="s">
        <v>129</v>
      </c>
      <c r="J112" s="97" t="s">
        <v>353</v>
      </c>
      <c r="K112" s="101" t="s">
        <v>211</v>
      </c>
      <c r="L112" s="103"/>
      <c r="M112" s="106">
        <v>-29888</v>
      </c>
      <c r="N112" s="104">
        <f>N111+L112+M112</f>
        <v>-9526.5800000000017</v>
      </c>
    </row>
    <row r="113" spans="1:16" ht="40.5" x14ac:dyDescent="0.25">
      <c r="A113" s="97">
        <v>110</v>
      </c>
      <c r="B113" s="103" t="s">
        <v>381</v>
      </c>
      <c r="C113" s="98">
        <v>551369000135610</v>
      </c>
      <c r="D113" s="99">
        <v>27</v>
      </c>
      <c r="E113" s="99" t="s">
        <v>125</v>
      </c>
      <c r="F113" s="97">
        <v>2024</v>
      </c>
      <c r="G113" s="99" t="s">
        <v>156</v>
      </c>
      <c r="H113" s="99" t="s">
        <v>187</v>
      </c>
      <c r="I113" s="99" t="s">
        <v>216</v>
      </c>
      <c r="J113" s="97" t="s">
        <v>353</v>
      </c>
      <c r="K113" s="101" t="s">
        <v>372</v>
      </c>
      <c r="L113" s="103"/>
      <c r="M113" s="106">
        <v>-4114.8500000000004</v>
      </c>
      <c r="N113" s="104">
        <f t="shared" si="6"/>
        <v>-13641.430000000002</v>
      </c>
    </row>
    <row r="114" spans="1:16" ht="40.5" x14ac:dyDescent="0.25">
      <c r="A114" s="97">
        <v>111</v>
      </c>
      <c r="B114" s="103" t="s">
        <v>381</v>
      </c>
      <c r="C114" s="98">
        <v>551369000135610</v>
      </c>
      <c r="D114" s="99">
        <v>27</v>
      </c>
      <c r="E114" s="99" t="s">
        <v>125</v>
      </c>
      <c r="F114" s="97">
        <v>2024</v>
      </c>
      <c r="G114" s="99" t="s">
        <v>156</v>
      </c>
      <c r="H114" s="99" t="s">
        <v>228</v>
      </c>
      <c r="I114" s="99" t="s">
        <v>216</v>
      </c>
      <c r="J114" s="97" t="s">
        <v>353</v>
      </c>
      <c r="K114" s="118" t="s">
        <v>375</v>
      </c>
      <c r="L114" s="103"/>
      <c r="M114" s="106">
        <v>-3864.85</v>
      </c>
      <c r="N114" s="104">
        <f t="shared" si="6"/>
        <v>-17506.280000000002</v>
      </c>
    </row>
    <row r="115" spans="1:16" ht="40.5" x14ac:dyDescent="0.25">
      <c r="A115" s="97">
        <v>112</v>
      </c>
      <c r="B115" s="103" t="s">
        <v>381</v>
      </c>
      <c r="C115" s="98">
        <v>551369000135610</v>
      </c>
      <c r="D115" s="99">
        <v>27</v>
      </c>
      <c r="E115" s="99" t="s">
        <v>125</v>
      </c>
      <c r="F115" s="97">
        <v>2024</v>
      </c>
      <c r="G115" s="99" t="s">
        <v>156</v>
      </c>
      <c r="H115" s="99" t="s">
        <v>236</v>
      </c>
      <c r="I115" s="99" t="s">
        <v>216</v>
      </c>
      <c r="J115" s="97" t="s">
        <v>353</v>
      </c>
      <c r="K115" s="118" t="s">
        <v>378</v>
      </c>
      <c r="L115" s="103"/>
      <c r="M115" s="106">
        <v>-2100</v>
      </c>
      <c r="N115" s="104">
        <f t="shared" si="6"/>
        <v>-19606.280000000002</v>
      </c>
    </row>
    <row r="116" spans="1:16" ht="40.5" x14ac:dyDescent="0.25">
      <c r="A116" s="97">
        <v>113</v>
      </c>
      <c r="B116" s="103" t="s">
        <v>239</v>
      </c>
      <c r="C116" s="98">
        <v>551369000135610</v>
      </c>
      <c r="D116" s="99">
        <v>27</v>
      </c>
      <c r="E116" s="99" t="s">
        <v>125</v>
      </c>
      <c r="F116" s="97">
        <v>2024</v>
      </c>
      <c r="G116" s="99" t="s">
        <v>156</v>
      </c>
      <c r="H116" s="99" t="s">
        <v>387</v>
      </c>
      <c r="I116" s="99" t="s">
        <v>129</v>
      </c>
      <c r="J116" s="97" t="s">
        <v>353</v>
      </c>
      <c r="K116" s="105" t="s">
        <v>316</v>
      </c>
      <c r="L116" s="103"/>
      <c r="M116" s="106">
        <v>-3798</v>
      </c>
      <c r="N116" s="104">
        <f t="shared" si="6"/>
        <v>-23404.280000000002</v>
      </c>
    </row>
    <row r="117" spans="1:16" ht="40.5" x14ac:dyDescent="0.25">
      <c r="A117" s="97">
        <v>114</v>
      </c>
      <c r="B117" s="103" t="s">
        <v>381</v>
      </c>
      <c r="C117" s="98">
        <v>551369000135610</v>
      </c>
      <c r="D117" s="99">
        <v>27</v>
      </c>
      <c r="E117" s="99" t="s">
        <v>125</v>
      </c>
      <c r="F117" s="97">
        <v>2024</v>
      </c>
      <c r="G117" s="99" t="s">
        <v>156</v>
      </c>
      <c r="H117" s="99" t="s">
        <v>183</v>
      </c>
      <c r="I117" s="99" t="s">
        <v>216</v>
      </c>
      <c r="J117" s="97" t="s">
        <v>353</v>
      </c>
      <c r="K117" s="105" t="s">
        <v>312</v>
      </c>
      <c r="L117" s="103"/>
      <c r="M117" s="106">
        <v>-2225</v>
      </c>
      <c r="N117" s="104">
        <f t="shared" si="6"/>
        <v>-25629.280000000002</v>
      </c>
      <c r="P117" s="13"/>
    </row>
    <row r="118" spans="1:16" ht="40.5" x14ac:dyDescent="0.25">
      <c r="A118" s="97">
        <v>115</v>
      </c>
      <c r="B118" s="103" t="s">
        <v>248</v>
      </c>
      <c r="C118" s="98">
        <v>551369000135610</v>
      </c>
      <c r="D118" s="99">
        <v>27</v>
      </c>
      <c r="E118" s="99" t="s">
        <v>125</v>
      </c>
      <c r="F118" s="97">
        <v>2024</v>
      </c>
      <c r="G118" s="99" t="s">
        <v>205</v>
      </c>
      <c r="H118" s="99" t="s">
        <v>197</v>
      </c>
      <c r="I118" s="99" t="s">
        <v>242</v>
      </c>
      <c r="J118" s="97" t="s">
        <v>353</v>
      </c>
      <c r="K118" s="111" t="s">
        <v>292</v>
      </c>
      <c r="L118" s="103"/>
      <c r="M118" s="106">
        <v>-670.3</v>
      </c>
      <c r="N118" s="104">
        <f t="shared" si="6"/>
        <v>-26299.58</v>
      </c>
      <c r="P118" s="13"/>
    </row>
    <row r="119" spans="1:16" ht="40.5" x14ac:dyDescent="0.25">
      <c r="A119" s="97">
        <v>116</v>
      </c>
      <c r="B119" s="103" t="s">
        <v>248</v>
      </c>
      <c r="C119" s="98">
        <v>551369000135610</v>
      </c>
      <c r="D119" s="99">
        <v>27</v>
      </c>
      <c r="E119" s="99" t="s">
        <v>125</v>
      </c>
      <c r="F119" s="97">
        <v>2024</v>
      </c>
      <c r="G119" s="99" t="s">
        <v>205</v>
      </c>
      <c r="H119" s="99" t="s">
        <v>197</v>
      </c>
      <c r="I119" s="99" t="s">
        <v>244</v>
      </c>
      <c r="J119" s="97" t="s">
        <v>353</v>
      </c>
      <c r="K119" s="111" t="s">
        <v>292</v>
      </c>
      <c r="L119" s="103"/>
      <c r="M119" s="106">
        <v>-3000</v>
      </c>
      <c r="N119" s="104">
        <f t="shared" si="6"/>
        <v>-29299.58</v>
      </c>
      <c r="P119" s="13"/>
    </row>
    <row r="120" spans="1:16" ht="40.5" x14ac:dyDescent="0.25">
      <c r="A120" s="97">
        <v>117</v>
      </c>
      <c r="B120" s="103" t="s">
        <v>248</v>
      </c>
      <c r="C120" s="98">
        <v>551369000135610</v>
      </c>
      <c r="D120" s="99">
        <v>27</v>
      </c>
      <c r="E120" s="99" t="s">
        <v>125</v>
      </c>
      <c r="F120" s="97">
        <v>2024</v>
      </c>
      <c r="G120" s="99" t="s">
        <v>205</v>
      </c>
      <c r="H120" s="99" t="s">
        <v>197</v>
      </c>
      <c r="I120" s="99" t="s">
        <v>243</v>
      </c>
      <c r="J120" s="97" t="s">
        <v>353</v>
      </c>
      <c r="K120" s="111" t="s">
        <v>292</v>
      </c>
      <c r="L120" s="103"/>
      <c r="M120" s="106">
        <v>-1650</v>
      </c>
      <c r="N120" s="104">
        <f t="shared" si="6"/>
        <v>-30949.58</v>
      </c>
      <c r="P120" s="13"/>
    </row>
    <row r="121" spans="1:16" ht="40.5" x14ac:dyDescent="0.25">
      <c r="A121" s="97">
        <v>118</v>
      </c>
      <c r="B121" s="103" t="s">
        <v>248</v>
      </c>
      <c r="C121" s="98">
        <v>551369000135610</v>
      </c>
      <c r="D121" s="99">
        <v>27</v>
      </c>
      <c r="E121" s="99" t="s">
        <v>125</v>
      </c>
      <c r="F121" s="97">
        <v>2024</v>
      </c>
      <c r="G121" s="99" t="s">
        <v>196</v>
      </c>
      <c r="H121" s="99" t="s">
        <v>197</v>
      </c>
      <c r="I121" s="99" t="s">
        <v>428</v>
      </c>
      <c r="J121" s="97" t="s">
        <v>353</v>
      </c>
      <c r="K121" s="108" t="s">
        <v>114</v>
      </c>
      <c r="L121" s="103"/>
      <c r="M121" s="106">
        <v>-2112</v>
      </c>
      <c r="N121" s="104">
        <f t="shared" si="6"/>
        <v>-33061.58</v>
      </c>
      <c r="P121" s="13"/>
    </row>
    <row r="122" spans="1:16" ht="40.5" x14ac:dyDescent="0.25">
      <c r="A122" s="97">
        <v>119</v>
      </c>
      <c r="B122" s="103" t="s">
        <v>248</v>
      </c>
      <c r="C122" s="98">
        <v>551369000135610</v>
      </c>
      <c r="D122" s="99">
        <v>27</v>
      </c>
      <c r="E122" s="99" t="s">
        <v>125</v>
      </c>
      <c r="F122" s="97">
        <v>2024</v>
      </c>
      <c r="G122" s="99" t="s">
        <v>196</v>
      </c>
      <c r="H122" s="99" t="s">
        <v>113</v>
      </c>
      <c r="I122" s="99" t="s">
        <v>238</v>
      </c>
      <c r="J122" s="97" t="s">
        <v>353</v>
      </c>
      <c r="K122" s="108" t="s">
        <v>114</v>
      </c>
      <c r="L122" s="103"/>
      <c r="M122" s="106">
        <v>-375</v>
      </c>
      <c r="N122" s="104">
        <f t="shared" si="6"/>
        <v>-33436.58</v>
      </c>
      <c r="P122" s="13"/>
    </row>
    <row r="123" spans="1:16" x14ac:dyDescent="0.25">
      <c r="A123" s="97">
        <v>120</v>
      </c>
      <c r="B123" s="103" t="s">
        <v>248</v>
      </c>
      <c r="C123" s="98">
        <v>554439000039504</v>
      </c>
      <c r="D123" s="99">
        <v>27</v>
      </c>
      <c r="E123" s="99" t="s">
        <v>125</v>
      </c>
      <c r="F123" s="97">
        <v>2024</v>
      </c>
      <c r="G123" s="99" t="s">
        <v>205</v>
      </c>
      <c r="H123" s="99" t="s">
        <v>197</v>
      </c>
      <c r="I123" s="99" t="s">
        <v>349</v>
      </c>
      <c r="J123" s="97"/>
      <c r="K123" s="111" t="s">
        <v>292</v>
      </c>
      <c r="L123" s="109"/>
      <c r="M123" s="106">
        <v>-3311.45</v>
      </c>
      <c r="N123" s="104">
        <f t="shared" si="6"/>
        <v>-36748.03</v>
      </c>
    </row>
    <row r="124" spans="1:16" x14ac:dyDescent="0.25">
      <c r="A124" s="97">
        <v>121</v>
      </c>
      <c r="B124" s="103" t="s">
        <v>248</v>
      </c>
      <c r="C124" s="98">
        <v>554439000039504</v>
      </c>
      <c r="D124" s="99">
        <v>27</v>
      </c>
      <c r="E124" s="99" t="s">
        <v>125</v>
      </c>
      <c r="F124" s="97">
        <v>2024</v>
      </c>
      <c r="G124" s="99" t="s">
        <v>205</v>
      </c>
      <c r="H124" s="99" t="s">
        <v>197</v>
      </c>
      <c r="I124" s="99" t="s">
        <v>410</v>
      </c>
      <c r="J124" s="97"/>
      <c r="K124" s="111" t="s">
        <v>292</v>
      </c>
      <c r="L124" s="109"/>
      <c r="M124" s="106">
        <v>-6854.4</v>
      </c>
      <c r="N124" s="104">
        <f t="shared" si="6"/>
        <v>-43602.43</v>
      </c>
    </row>
    <row r="125" spans="1:16" x14ac:dyDescent="0.25">
      <c r="A125" s="97">
        <v>122</v>
      </c>
      <c r="B125" s="103" t="s">
        <v>248</v>
      </c>
      <c r="C125" s="98">
        <v>554439000039504</v>
      </c>
      <c r="D125" s="99">
        <v>27</v>
      </c>
      <c r="E125" s="99" t="s">
        <v>125</v>
      </c>
      <c r="F125" s="97">
        <v>2024</v>
      </c>
      <c r="G125" s="99" t="s">
        <v>205</v>
      </c>
      <c r="H125" s="99" t="s">
        <v>197</v>
      </c>
      <c r="I125" s="99" t="s">
        <v>330</v>
      </c>
      <c r="J125" s="97"/>
      <c r="K125" s="111" t="s">
        <v>292</v>
      </c>
      <c r="L125" s="109"/>
      <c r="M125" s="106">
        <v>-3493.16</v>
      </c>
      <c r="N125" s="104">
        <f t="shared" si="6"/>
        <v>-47095.59</v>
      </c>
    </row>
    <row r="126" spans="1:16" x14ac:dyDescent="0.25">
      <c r="A126" s="97">
        <v>123</v>
      </c>
      <c r="B126" s="103" t="s">
        <v>222</v>
      </c>
      <c r="C126" s="98">
        <v>98</v>
      </c>
      <c r="D126" s="99">
        <v>27</v>
      </c>
      <c r="E126" s="99" t="s">
        <v>125</v>
      </c>
      <c r="F126" s="97">
        <v>2024</v>
      </c>
      <c r="G126" s="99" t="s">
        <v>173</v>
      </c>
      <c r="H126" s="99" t="s">
        <v>164</v>
      </c>
      <c r="I126" s="99" t="s">
        <v>221</v>
      </c>
      <c r="J126" s="97"/>
      <c r="K126" s="105" t="s">
        <v>288</v>
      </c>
      <c r="L126" s="117">
        <v>47500</v>
      </c>
      <c r="M126" s="103"/>
      <c r="N126" s="104">
        <f t="shared" si="6"/>
        <v>404.41000000000349</v>
      </c>
    </row>
    <row r="127" spans="1:16" x14ac:dyDescent="0.25">
      <c r="A127" s="97">
        <v>124</v>
      </c>
      <c r="B127" s="103" t="s">
        <v>448</v>
      </c>
      <c r="C127" s="98">
        <v>2200919362744</v>
      </c>
      <c r="D127" s="99">
        <v>27</v>
      </c>
      <c r="E127" s="99" t="s">
        <v>125</v>
      </c>
      <c r="F127" s="97">
        <v>2024</v>
      </c>
      <c r="G127" s="99" t="s">
        <v>173</v>
      </c>
      <c r="H127" s="99" t="s">
        <v>164</v>
      </c>
      <c r="I127" s="99" t="s">
        <v>221</v>
      </c>
      <c r="J127" s="97"/>
      <c r="K127" s="105" t="s">
        <v>288</v>
      </c>
      <c r="L127" s="117">
        <v>2945</v>
      </c>
      <c r="M127" s="103"/>
      <c r="N127" s="113">
        <f t="shared" si="6"/>
        <v>3349.4100000000035</v>
      </c>
    </row>
    <row r="128" spans="1:16" x14ac:dyDescent="0.25">
      <c r="A128" s="97">
        <v>125</v>
      </c>
      <c r="B128" s="103" t="s">
        <v>198</v>
      </c>
      <c r="C128" s="98">
        <v>551882000762037</v>
      </c>
      <c r="D128" s="99">
        <v>2</v>
      </c>
      <c r="E128" s="99" t="s">
        <v>108</v>
      </c>
      <c r="F128" s="97">
        <v>2024</v>
      </c>
      <c r="G128" s="99" t="s">
        <v>156</v>
      </c>
      <c r="H128" s="99" t="s">
        <v>180</v>
      </c>
      <c r="I128" s="99" t="s">
        <v>218</v>
      </c>
      <c r="J128" s="97"/>
      <c r="K128" s="105" t="s">
        <v>309</v>
      </c>
      <c r="L128" s="103"/>
      <c r="M128" s="106">
        <v>-5360.37</v>
      </c>
      <c r="N128" s="104">
        <f t="shared" si="6"/>
        <v>-2010.9599999999964</v>
      </c>
    </row>
    <row r="129" spans="1:14" x14ac:dyDescent="0.25">
      <c r="A129" s="97">
        <v>126</v>
      </c>
      <c r="B129" s="103" t="s">
        <v>198</v>
      </c>
      <c r="C129" s="98">
        <v>554439000019738</v>
      </c>
      <c r="D129" s="99">
        <v>2</v>
      </c>
      <c r="E129" s="99" t="s">
        <v>108</v>
      </c>
      <c r="F129" s="97">
        <v>2024</v>
      </c>
      <c r="G129" s="99" t="s">
        <v>156</v>
      </c>
      <c r="H129" s="99" t="s">
        <v>181</v>
      </c>
      <c r="I129" s="99" t="s">
        <v>218</v>
      </c>
      <c r="J129" s="97"/>
      <c r="K129" s="101" t="s">
        <v>337</v>
      </c>
      <c r="L129" s="103"/>
      <c r="M129" s="106">
        <v>-4368.28</v>
      </c>
      <c r="N129" s="104">
        <f t="shared" si="6"/>
        <v>-6379.2399999999961</v>
      </c>
    </row>
    <row r="130" spans="1:14" x14ac:dyDescent="0.25">
      <c r="A130" s="97">
        <v>127</v>
      </c>
      <c r="B130" s="103" t="s">
        <v>198</v>
      </c>
      <c r="C130" s="98">
        <v>40201</v>
      </c>
      <c r="D130" s="99">
        <v>2</v>
      </c>
      <c r="E130" s="99" t="s">
        <v>108</v>
      </c>
      <c r="F130" s="97">
        <v>2024</v>
      </c>
      <c r="G130" s="99" t="s">
        <v>154</v>
      </c>
      <c r="H130" s="99" t="s">
        <v>182</v>
      </c>
      <c r="I130" s="99" t="s">
        <v>218</v>
      </c>
      <c r="J130" s="97"/>
      <c r="K130" s="105" t="s">
        <v>310</v>
      </c>
      <c r="L130" s="103"/>
      <c r="M130" s="106">
        <v>-7228.92</v>
      </c>
      <c r="N130" s="104">
        <f t="shared" si="6"/>
        <v>-13608.159999999996</v>
      </c>
    </row>
    <row r="131" spans="1:14" x14ac:dyDescent="0.25">
      <c r="A131" s="97">
        <v>128</v>
      </c>
      <c r="B131" s="103" t="s">
        <v>222</v>
      </c>
      <c r="C131" s="98">
        <v>98</v>
      </c>
      <c r="D131" s="99">
        <v>2</v>
      </c>
      <c r="E131" s="99" t="s">
        <v>108</v>
      </c>
      <c r="F131" s="97">
        <v>2024</v>
      </c>
      <c r="G131" s="99" t="s">
        <v>173</v>
      </c>
      <c r="H131" s="99" t="s">
        <v>164</v>
      </c>
      <c r="I131" s="99" t="s">
        <v>221</v>
      </c>
      <c r="J131" s="97"/>
      <c r="K131" s="105" t="s">
        <v>288</v>
      </c>
      <c r="L131" s="117">
        <v>14000</v>
      </c>
      <c r="M131" s="103"/>
      <c r="N131" s="104">
        <f t="shared" si="6"/>
        <v>391.84000000000378</v>
      </c>
    </row>
    <row r="132" spans="1:14" x14ac:dyDescent="0.25">
      <c r="A132" s="97">
        <v>129</v>
      </c>
      <c r="B132" s="103" t="s">
        <v>448</v>
      </c>
      <c r="C132" s="98">
        <v>2200919362744</v>
      </c>
      <c r="D132" s="99">
        <v>2</v>
      </c>
      <c r="E132" s="99" t="s">
        <v>108</v>
      </c>
      <c r="F132" s="97">
        <v>2024</v>
      </c>
      <c r="G132" s="99" t="s">
        <v>173</v>
      </c>
      <c r="H132" s="99" t="s">
        <v>164</v>
      </c>
      <c r="I132" s="99" t="s">
        <v>221</v>
      </c>
      <c r="J132" s="97"/>
      <c r="K132" s="105" t="s">
        <v>288</v>
      </c>
      <c r="L132" s="117">
        <v>881.44</v>
      </c>
      <c r="M132" s="103"/>
      <c r="N132" s="104">
        <f t="shared" si="6"/>
        <v>1273.2800000000038</v>
      </c>
    </row>
    <row r="133" spans="1:14" ht="81" x14ac:dyDescent="0.25">
      <c r="A133" s="97">
        <v>130</v>
      </c>
      <c r="B133" s="103" t="s">
        <v>300</v>
      </c>
      <c r="C133" s="98">
        <v>551369000039484</v>
      </c>
      <c r="D133" s="99">
        <v>3</v>
      </c>
      <c r="E133" s="99" t="s">
        <v>108</v>
      </c>
      <c r="F133" s="97">
        <v>2024</v>
      </c>
      <c r="G133" s="99" t="s">
        <v>156</v>
      </c>
      <c r="H133" s="99" t="s">
        <v>439</v>
      </c>
      <c r="I133" s="99" t="s">
        <v>246</v>
      </c>
      <c r="J133" s="97" t="s">
        <v>440</v>
      </c>
      <c r="K133" s="101" t="s">
        <v>441</v>
      </c>
      <c r="L133" s="103"/>
      <c r="M133" s="106">
        <v>-4045.8</v>
      </c>
      <c r="N133" s="104">
        <f t="shared" si="6"/>
        <v>-2772.5199999999963</v>
      </c>
    </row>
    <row r="134" spans="1:14" x14ac:dyDescent="0.25">
      <c r="A134" s="97">
        <v>131</v>
      </c>
      <c r="B134" s="103" t="s">
        <v>222</v>
      </c>
      <c r="C134" s="98">
        <v>98</v>
      </c>
      <c r="D134" s="99">
        <v>3</v>
      </c>
      <c r="E134" s="99" t="s">
        <v>108</v>
      </c>
      <c r="F134" s="97">
        <v>2024</v>
      </c>
      <c r="G134" s="99" t="s">
        <v>173</v>
      </c>
      <c r="H134" s="99" t="s">
        <v>164</v>
      </c>
      <c r="I134" s="99" t="s">
        <v>221</v>
      </c>
      <c r="J134" s="97"/>
      <c r="K134" s="105" t="s">
        <v>288</v>
      </c>
      <c r="L134" s="117">
        <v>3000</v>
      </c>
      <c r="M134" s="103"/>
      <c r="N134" s="104">
        <f t="shared" si="6"/>
        <v>227.48000000000366</v>
      </c>
    </row>
    <row r="135" spans="1:14" x14ac:dyDescent="0.25">
      <c r="A135" s="97">
        <v>132</v>
      </c>
      <c r="B135" s="103" t="s">
        <v>448</v>
      </c>
      <c r="C135" s="98">
        <v>2200919362744</v>
      </c>
      <c r="D135" s="99">
        <v>3</v>
      </c>
      <c r="E135" s="99" t="s">
        <v>108</v>
      </c>
      <c r="F135" s="97">
        <v>2024</v>
      </c>
      <c r="G135" s="99" t="s">
        <v>173</v>
      </c>
      <c r="H135" s="99" t="s">
        <v>164</v>
      </c>
      <c r="I135" s="99" t="s">
        <v>221</v>
      </c>
      <c r="J135" s="97"/>
      <c r="K135" s="105" t="s">
        <v>288</v>
      </c>
      <c r="L135" s="117">
        <v>189.84</v>
      </c>
      <c r="M135" s="103"/>
      <c r="N135" s="104">
        <f t="shared" si="6"/>
        <v>417.32000000000369</v>
      </c>
    </row>
    <row r="136" spans="1:14" x14ac:dyDescent="0.25">
      <c r="A136" s="97">
        <v>133</v>
      </c>
      <c r="B136" s="103" t="s">
        <v>456</v>
      </c>
      <c r="C136" s="98">
        <v>551369000029917</v>
      </c>
      <c r="D136" s="99">
        <v>8</v>
      </c>
      <c r="E136" s="99" t="s">
        <v>108</v>
      </c>
      <c r="F136" s="97">
        <v>2024</v>
      </c>
      <c r="G136" s="99" t="s">
        <v>156</v>
      </c>
      <c r="H136" s="99" t="s">
        <v>174</v>
      </c>
      <c r="I136" s="99" t="s">
        <v>129</v>
      </c>
      <c r="J136" s="97"/>
      <c r="K136" s="101" t="s">
        <v>356</v>
      </c>
      <c r="L136" s="103"/>
      <c r="M136" s="106">
        <v>-8031.07</v>
      </c>
      <c r="N136" s="104">
        <f t="shared" si="6"/>
        <v>-7613.7499999999964</v>
      </c>
    </row>
    <row r="137" spans="1:14" x14ac:dyDescent="0.25">
      <c r="A137" s="97">
        <v>134</v>
      </c>
      <c r="B137" s="103" t="s">
        <v>248</v>
      </c>
      <c r="C137" s="98">
        <v>40801</v>
      </c>
      <c r="D137" s="99">
        <v>8</v>
      </c>
      <c r="E137" s="99" t="s">
        <v>108</v>
      </c>
      <c r="F137" s="97">
        <v>2024</v>
      </c>
      <c r="G137" s="99" t="s">
        <v>196</v>
      </c>
      <c r="H137" s="99" t="s">
        <v>113</v>
      </c>
      <c r="I137" s="99" t="s">
        <v>238</v>
      </c>
      <c r="J137" s="97"/>
      <c r="K137" s="108" t="s">
        <v>114</v>
      </c>
      <c r="L137" s="103"/>
      <c r="M137" s="106">
        <v>-2000</v>
      </c>
      <c r="N137" s="104">
        <f t="shared" si="6"/>
        <v>-9613.7499999999964</v>
      </c>
    </row>
    <row r="138" spans="1:14" x14ac:dyDescent="0.25">
      <c r="A138" s="97">
        <v>135</v>
      </c>
      <c r="B138" s="103" t="s">
        <v>222</v>
      </c>
      <c r="C138" s="98">
        <v>98</v>
      </c>
      <c r="D138" s="99">
        <v>8</v>
      </c>
      <c r="E138" s="99" t="s">
        <v>108</v>
      </c>
      <c r="F138" s="97">
        <v>2024</v>
      </c>
      <c r="G138" s="99" t="s">
        <v>173</v>
      </c>
      <c r="H138" s="99" t="s">
        <v>164</v>
      </c>
      <c r="I138" s="99" t="s">
        <v>221</v>
      </c>
      <c r="J138" s="97"/>
      <c r="K138" s="105" t="s">
        <v>288</v>
      </c>
      <c r="L138" s="117">
        <v>10000</v>
      </c>
      <c r="M138" s="103"/>
      <c r="N138" s="104">
        <f t="shared" si="6"/>
        <v>386.25000000000364</v>
      </c>
    </row>
    <row r="139" spans="1:14" x14ac:dyDescent="0.25">
      <c r="A139" s="97">
        <v>136</v>
      </c>
      <c r="B139" s="103" t="s">
        <v>448</v>
      </c>
      <c r="C139" s="98">
        <v>2200919362744</v>
      </c>
      <c r="D139" s="99">
        <v>8</v>
      </c>
      <c r="E139" s="99" t="s">
        <v>108</v>
      </c>
      <c r="F139" s="97">
        <v>2024</v>
      </c>
      <c r="G139" s="99" t="s">
        <v>173</v>
      </c>
      <c r="H139" s="99" t="s">
        <v>164</v>
      </c>
      <c r="I139" s="99" t="s">
        <v>221</v>
      </c>
      <c r="J139" s="97"/>
      <c r="K139" s="105" t="s">
        <v>288</v>
      </c>
      <c r="L139" s="117">
        <v>642.20000000000005</v>
      </c>
      <c r="M139" s="103"/>
      <c r="N139" s="104">
        <f t="shared" si="6"/>
        <v>1028.4500000000037</v>
      </c>
    </row>
    <row r="140" spans="1:14" x14ac:dyDescent="0.25">
      <c r="A140" s="97">
        <v>137</v>
      </c>
      <c r="B140" s="103" t="s">
        <v>248</v>
      </c>
      <c r="C140" s="98">
        <v>41101</v>
      </c>
      <c r="D140" s="99">
        <v>11</v>
      </c>
      <c r="E140" s="99" t="s">
        <v>108</v>
      </c>
      <c r="F140" s="97">
        <v>2024</v>
      </c>
      <c r="G140" s="99" t="s">
        <v>196</v>
      </c>
      <c r="H140" s="99" t="s">
        <v>113</v>
      </c>
      <c r="I140" s="99" t="s">
        <v>331</v>
      </c>
      <c r="J140" s="97"/>
      <c r="K140" s="108" t="s">
        <v>114</v>
      </c>
      <c r="L140" s="103"/>
      <c r="M140" s="106">
        <v>-1208.3399999999999</v>
      </c>
      <c r="N140" s="104">
        <f t="shared" si="6"/>
        <v>-179.88999999999623</v>
      </c>
    </row>
    <row r="141" spans="1:14" x14ac:dyDescent="0.25">
      <c r="A141" s="97">
        <v>138</v>
      </c>
      <c r="B141" s="103" t="s">
        <v>222</v>
      </c>
      <c r="C141" s="98">
        <v>98</v>
      </c>
      <c r="D141" s="99">
        <v>11</v>
      </c>
      <c r="E141" s="99" t="s">
        <v>108</v>
      </c>
      <c r="F141" s="97">
        <v>2024</v>
      </c>
      <c r="G141" s="99" t="s">
        <v>173</v>
      </c>
      <c r="H141" s="99" t="s">
        <v>164</v>
      </c>
      <c r="I141" s="99" t="s">
        <v>221</v>
      </c>
      <c r="J141" s="97"/>
      <c r="K141" s="105" t="s">
        <v>288</v>
      </c>
      <c r="L141" s="117">
        <v>500</v>
      </c>
      <c r="M141" s="103"/>
      <c r="N141" s="104">
        <f t="shared" si="6"/>
        <v>320.11000000000377</v>
      </c>
    </row>
    <row r="142" spans="1:14" x14ac:dyDescent="0.25">
      <c r="A142" s="97">
        <v>139</v>
      </c>
      <c r="B142" s="103" t="s">
        <v>448</v>
      </c>
      <c r="C142" s="98">
        <v>2200919362744</v>
      </c>
      <c r="D142" s="99">
        <v>11</v>
      </c>
      <c r="E142" s="99" t="s">
        <v>108</v>
      </c>
      <c r="F142" s="97">
        <v>2024</v>
      </c>
      <c r="G142" s="99" t="s">
        <v>173</v>
      </c>
      <c r="H142" s="99" t="s">
        <v>164</v>
      </c>
      <c r="I142" s="99" t="s">
        <v>221</v>
      </c>
      <c r="J142" s="97"/>
      <c r="K142" s="105" t="s">
        <v>288</v>
      </c>
      <c r="L142" s="117">
        <v>32.590000000000003</v>
      </c>
      <c r="M142" s="103"/>
      <c r="N142" s="104">
        <f t="shared" si="6"/>
        <v>352.7000000000038</v>
      </c>
    </row>
    <row r="143" spans="1:14" ht="27" x14ac:dyDescent="0.25">
      <c r="A143" s="97">
        <v>140</v>
      </c>
      <c r="B143" s="103" t="s">
        <v>240</v>
      </c>
      <c r="C143" s="98">
        <v>4</v>
      </c>
      <c r="D143" s="99">
        <v>17</v>
      </c>
      <c r="E143" s="99" t="s">
        <v>108</v>
      </c>
      <c r="F143" s="97">
        <v>2024</v>
      </c>
      <c r="G143" s="99" t="s">
        <v>241</v>
      </c>
      <c r="H143" s="99" t="s">
        <v>164</v>
      </c>
      <c r="I143" s="99" t="s">
        <v>221</v>
      </c>
      <c r="J143" s="97" t="s">
        <v>426</v>
      </c>
      <c r="K143" s="105" t="s">
        <v>288</v>
      </c>
      <c r="L143" s="117">
        <v>2184</v>
      </c>
      <c r="M143" s="103"/>
      <c r="N143" s="104">
        <f t="shared" si="6"/>
        <v>2536.7000000000039</v>
      </c>
    </row>
    <row r="144" spans="1:14" x14ac:dyDescent="0.25">
      <c r="A144" s="97">
        <v>141</v>
      </c>
      <c r="B144" s="103" t="s">
        <v>248</v>
      </c>
      <c r="C144" s="98">
        <v>554439000039504</v>
      </c>
      <c r="D144" s="99">
        <v>17</v>
      </c>
      <c r="E144" s="99" t="s">
        <v>108</v>
      </c>
      <c r="F144" s="97">
        <v>2024</v>
      </c>
      <c r="G144" s="99" t="s">
        <v>205</v>
      </c>
      <c r="H144" s="99" t="s">
        <v>197</v>
      </c>
      <c r="I144" s="99" t="s">
        <v>244</v>
      </c>
      <c r="J144" s="97"/>
      <c r="K144" s="111" t="s">
        <v>292</v>
      </c>
      <c r="L144" s="121"/>
      <c r="M144" s="122">
        <v>-9000</v>
      </c>
      <c r="N144" s="104">
        <f t="shared" si="6"/>
        <v>-6463.2999999999956</v>
      </c>
    </row>
    <row r="145" spans="1:14" x14ac:dyDescent="0.25">
      <c r="A145" s="97">
        <v>142</v>
      </c>
      <c r="B145" s="103" t="s">
        <v>248</v>
      </c>
      <c r="C145" s="98">
        <v>554439000039504</v>
      </c>
      <c r="D145" s="99">
        <v>17</v>
      </c>
      <c r="E145" s="99" t="s">
        <v>108</v>
      </c>
      <c r="F145" s="97">
        <v>2024</v>
      </c>
      <c r="G145" s="99" t="s">
        <v>205</v>
      </c>
      <c r="H145" s="99" t="s">
        <v>197</v>
      </c>
      <c r="I145" s="99" t="s">
        <v>243</v>
      </c>
      <c r="J145" s="97"/>
      <c r="K145" s="111" t="s">
        <v>292</v>
      </c>
      <c r="L145" s="121"/>
      <c r="M145" s="122">
        <v>-4706.46</v>
      </c>
      <c r="N145" s="104">
        <f t="shared" si="6"/>
        <v>-11169.759999999995</v>
      </c>
    </row>
    <row r="146" spans="1:14" x14ac:dyDescent="0.25">
      <c r="A146" s="97">
        <v>143</v>
      </c>
      <c r="B146" s="103" t="s">
        <v>248</v>
      </c>
      <c r="C146" s="98">
        <v>554439000039504</v>
      </c>
      <c r="D146" s="99">
        <v>17</v>
      </c>
      <c r="E146" s="99" t="s">
        <v>108</v>
      </c>
      <c r="F146" s="97">
        <v>2024</v>
      </c>
      <c r="G146" s="99" t="s">
        <v>205</v>
      </c>
      <c r="H146" s="99" t="s">
        <v>197</v>
      </c>
      <c r="I146" s="99" t="s">
        <v>242</v>
      </c>
      <c r="J146" s="97"/>
      <c r="K146" s="111" t="s">
        <v>292</v>
      </c>
      <c r="L146" s="121"/>
      <c r="M146" s="122">
        <v>-3563.55</v>
      </c>
      <c r="N146" s="104">
        <f t="shared" si="6"/>
        <v>-14733.309999999994</v>
      </c>
    </row>
    <row r="147" spans="1:14" ht="27" x14ac:dyDescent="0.25">
      <c r="A147" s="97">
        <v>144</v>
      </c>
      <c r="B147" s="103" t="s">
        <v>453</v>
      </c>
      <c r="C147" s="98">
        <v>41701</v>
      </c>
      <c r="D147" s="99">
        <v>17</v>
      </c>
      <c r="E147" s="99" t="s">
        <v>108</v>
      </c>
      <c r="F147" s="97">
        <v>2024</v>
      </c>
      <c r="G147" s="99" t="s">
        <v>161</v>
      </c>
      <c r="H147" s="99" t="s">
        <v>220</v>
      </c>
      <c r="I147" s="99" t="s">
        <v>246</v>
      </c>
      <c r="J147" s="97" t="s">
        <v>426</v>
      </c>
      <c r="K147" s="105" t="s">
        <v>299</v>
      </c>
      <c r="L147" s="121"/>
      <c r="M147" s="122">
        <v>-2184</v>
      </c>
      <c r="N147" s="104">
        <f t="shared" si="6"/>
        <v>-16917.309999999994</v>
      </c>
    </row>
    <row r="148" spans="1:14" x14ac:dyDescent="0.25">
      <c r="A148" s="97">
        <v>145</v>
      </c>
      <c r="B148" s="103" t="s">
        <v>300</v>
      </c>
      <c r="C148" s="98">
        <v>41702</v>
      </c>
      <c r="D148" s="99">
        <v>17</v>
      </c>
      <c r="E148" s="99" t="s">
        <v>108</v>
      </c>
      <c r="F148" s="97">
        <v>2024</v>
      </c>
      <c r="G148" s="99" t="s">
        <v>161</v>
      </c>
      <c r="H148" s="99" t="s">
        <v>220</v>
      </c>
      <c r="I148" s="99" t="s">
        <v>246</v>
      </c>
      <c r="J148" s="97"/>
      <c r="K148" s="105" t="s">
        <v>299</v>
      </c>
      <c r="L148" s="121"/>
      <c r="M148" s="122">
        <v>-2184</v>
      </c>
      <c r="N148" s="104">
        <f t="shared" si="6"/>
        <v>-19101.309999999994</v>
      </c>
    </row>
    <row r="149" spans="1:14" x14ac:dyDescent="0.25">
      <c r="A149" s="97">
        <v>146</v>
      </c>
      <c r="B149" s="103" t="s">
        <v>300</v>
      </c>
      <c r="C149" s="98">
        <v>41703</v>
      </c>
      <c r="D149" s="99">
        <v>17</v>
      </c>
      <c r="E149" s="99" t="s">
        <v>108</v>
      </c>
      <c r="F149" s="97">
        <v>2024</v>
      </c>
      <c r="G149" s="99" t="s">
        <v>161</v>
      </c>
      <c r="H149" s="99" t="s">
        <v>245</v>
      </c>
      <c r="I149" s="99" t="s">
        <v>246</v>
      </c>
      <c r="J149" s="97"/>
      <c r="K149" s="105" t="s">
        <v>340</v>
      </c>
      <c r="L149" s="121"/>
      <c r="M149" s="122">
        <v>-1915.2</v>
      </c>
      <c r="N149" s="104">
        <f t="shared" si="6"/>
        <v>-21016.509999999995</v>
      </c>
    </row>
    <row r="150" spans="1:14" x14ac:dyDescent="0.25">
      <c r="A150" s="97">
        <v>147</v>
      </c>
      <c r="B150" s="103" t="s">
        <v>239</v>
      </c>
      <c r="C150" s="98">
        <v>41704</v>
      </c>
      <c r="D150" s="99">
        <v>17</v>
      </c>
      <c r="E150" s="99" t="s">
        <v>108</v>
      </c>
      <c r="F150" s="97">
        <v>2024</v>
      </c>
      <c r="G150" s="99" t="s">
        <v>161</v>
      </c>
      <c r="H150" s="99" t="s">
        <v>175</v>
      </c>
      <c r="I150" s="99" t="s">
        <v>129</v>
      </c>
      <c r="J150" s="97"/>
      <c r="K150" s="101" t="s">
        <v>316</v>
      </c>
      <c r="L150" s="103"/>
      <c r="M150" s="106">
        <v>-3563</v>
      </c>
      <c r="N150" s="104">
        <f t="shared" si="6"/>
        <v>-24579.509999999995</v>
      </c>
    </row>
    <row r="151" spans="1:14" x14ac:dyDescent="0.25">
      <c r="A151" s="97">
        <v>148</v>
      </c>
      <c r="B151" s="103" t="s">
        <v>222</v>
      </c>
      <c r="C151" s="98">
        <v>98</v>
      </c>
      <c r="D151" s="99">
        <v>17</v>
      </c>
      <c r="E151" s="99" t="s">
        <v>108</v>
      </c>
      <c r="F151" s="97">
        <v>2024</v>
      </c>
      <c r="G151" s="99" t="s">
        <v>173</v>
      </c>
      <c r="H151" s="99" t="s">
        <v>164</v>
      </c>
      <c r="I151" s="99" t="s">
        <v>221</v>
      </c>
      <c r="J151" s="97"/>
      <c r="K151" s="105" t="s">
        <v>288</v>
      </c>
      <c r="L151" s="117">
        <v>25000</v>
      </c>
      <c r="M151" s="103"/>
      <c r="N151" s="104">
        <f t="shared" si="6"/>
        <v>420.49000000000524</v>
      </c>
    </row>
    <row r="152" spans="1:14" x14ac:dyDescent="0.25">
      <c r="A152" s="97">
        <v>149</v>
      </c>
      <c r="B152" s="103" t="s">
        <v>448</v>
      </c>
      <c r="C152" s="98">
        <v>2200919362744</v>
      </c>
      <c r="D152" s="99">
        <v>17</v>
      </c>
      <c r="E152" s="99" t="s">
        <v>108</v>
      </c>
      <c r="F152" s="97">
        <v>2024</v>
      </c>
      <c r="G152" s="99" t="s">
        <v>173</v>
      </c>
      <c r="H152" s="99" t="s">
        <v>164</v>
      </c>
      <c r="I152" s="99" t="s">
        <v>221</v>
      </c>
      <c r="J152" s="97"/>
      <c r="K152" s="105" t="s">
        <v>288</v>
      </c>
      <c r="L152" s="117">
        <v>1661.5</v>
      </c>
      <c r="M152" s="103"/>
      <c r="N152" s="104">
        <f t="shared" si="6"/>
        <v>2081.9900000000052</v>
      </c>
    </row>
    <row r="153" spans="1:14" x14ac:dyDescent="0.25">
      <c r="A153" s="97">
        <v>150</v>
      </c>
      <c r="B153" s="103" t="s">
        <v>158</v>
      </c>
      <c r="C153" s="98">
        <v>111091000007238</v>
      </c>
      <c r="D153" s="99">
        <v>18</v>
      </c>
      <c r="E153" s="99" t="s">
        <v>108</v>
      </c>
      <c r="F153" s="97">
        <v>2024</v>
      </c>
      <c r="G153" s="99" t="s">
        <v>160</v>
      </c>
      <c r="H153" s="100" t="s">
        <v>285</v>
      </c>
      <c r="I153" s="99" t="s">
        <v>199</v>
      </c>
      <c r="J153" s="97"/>
      <c r="K153" s="105" t="s">
        <v>287</v>
      </c>
      <c r="L153" s="102">
        <v>7700</v>
      </c>
      <c r="M153" s="103"/>
      <c r="N153" s="104">
        <f t="shared" si="6"/>
        <v>9781.9900000000052</v>
      </c>
    </row>
    <row r="154" spans="1:14" x14ac:dyDescent="0.25">
      <c r="A154" s="97">
        <v>151</v>
      </c>
      <c r="B154" s="103" t="s">
        <v>351</v>
      </c>
      <c r="C154" s="98">
        <v>554439000039504</v>
      </c>
      <c r="D154" s="99">
        <v>18</v>
      </c>
      <c r="E154" s="99" t="s">
        <v>108</v>
      </c>
      <c r="F154" s="97">
        <v>2024</v>
      </c>
      <c r="G154" s="99" t="s">
        <v>156</v>
      </c>
      <c r="H154" s="99" t="s">
        <v>164</v>
      </c>
      <c r="I154" s="99" t="s">
        <v>221</v>
      </c>
      <c r="J154" s="97"/>
      <c r="K154" s="105" t="s">
        <v>288</v>
      </c>
      <c r="L154" s="109"/>
      <c r="M154" s="106">
        <v>-1839.8</v>
      </c>
      <c r="N154" s="104">
        <f t="shared" si="6"/>
        <v>7942.1900000000051</v>
      </c>
    </row>
    <row r="155" spans="1:14" x14ac:dyDescent="0.25">
      <c r="A155" s="97">
        <v>152</v>
      </c>
      <c r="B155" s="103" t="s">
        <v>195</v>
      </c>
      <c r="C155" s="98">
        <v>891091200067393</v>
      </c>
      <c r="D155" s="99">
        <v>18</v>
      </c>
      <c r="E155" s="99" t="s">
        <v>108</v>
      </c>
      <c r="F155" s="97">
        <v>2024</v>
      </c>
      <c r="G155" s="99" t="s">
        <v>162</v>
      </c>
      <c r="H155" s="99" t="s">
        <v>112</v>
      </c>
      <c r="I155" s="99" t="s">
        <v>215</v>
      </c>
      <c r="J155" s="97"/>
      <c r="K155" s="101" t="s">
        <v>291</v>
      </c>
      <c r="L155" s="103"/>
      <c r="M155" s="123">
        <v>-6</v>
      </c>
      <c r="N155" s="104">
        <f t="shared" si="6"/>
        <v>7936.1900000000051</v>
      </c>
    </row>
    <row r="156" spans="1:14" x14ac:dyDescent="0.25">
      <c r="A156" s="97">
        <v>153</v>
      </c>
      <c r="B156" s="103" t="s">
        <v>158</v>
      </c>
      <c r="C156" s="98">
        <v>111101000007986</v>
      </c>
      <c r="D156" s="99">
        <v>19</v>
      </c>
      <c r="E156" s="99" t="s">
        <v>108</v>
      </c>
      <c r="F156" s="97">
        <v>2024</v>
      </c>
      <c r="G156" s="99" t="s">
        <v>160</v>
      </c>
      <c r="H156" s="100" t="s">
        <v>285</v>
      </c>
      <c r="I156" s="99" t="s">
        <v>199</v>
      </c>
      <c r="J156" s="97"/>
      <c r="K156" s="105" t="s">
        <v>287</v>
      </c>
      <c r="L156" s="102">
        <v>7700</v>
      </c>
      <c r="M156" s="103"/>
      <c r="N156" s="104">
        <f t="shared" si="6"/>
        <v>15636.190000000006</v>
      </c>
    </row>
    <row r="157" spans="1:14" ht="27" x14ac:dyDescent="0.25">
      <c r="A157" s="97">
        <v>154</v>
      </c>
      <c r="B157" s="103" t="s">
        <v>158</v>
      </c>
      <c r="C157" s="98">
        <v>331041535</v>
      </c>
      <c r="D157" s="99">
        <v>22</v>
      </c>
      <c r="E157" s="99" t="s">
        <v>108</v>
      </c>
      <c r="F157" s="97">
        <v>2024</v>
      </c>
      <c r="G157" s="99" t="s">
        <v>155</v>
      </c>
      <c r="H157" s="100" t="s">
        <v>283</v>
      </c>
      <c r="I157" s="99" t="s">
        <v>199</v>
      </c>
      <c r="J157" s="97"/>
      <c r="K157" s="108" t="s">
        <v>286</v>
      </c>
      <c r="L157" s="102">
        <v>5366.4</v>
      </c>
      <c r="M157" s="103"/>
      <c r="N157" s="104">
        <f t="shared" ref="N157:N220" si="7">N156+L157+M157</f>
        <v>21002.590000000004</v>
      </c>
    </row>
    <row r="158" spans="1:14" x14ac:dyDescent="0.25">
      <c r="A158" s="97">
        <v>155</v>
      </c>
      <c r="B158" s="103" t="s">
        <v>239</v>
      </c>
      <c r="C158" s="98">
        <v>551369000008037</v>
      </c>
      <c r="D158" s="99">
        <v>24</v>
      </c>
      <c r="E158" s="99" t="s">
        <v>108</v>
      </c>
      <c r="F158" s="97">
        <v>2024</v>
      </c>
      <c r="G158" s="99" t="s">
        <v>156</v>
      </c>
      <c r="H158" s="99" t="s">
        <v>319</v>
      </c>
      <c r="I158" s="99" t="s">
        <v>129</v>
      </c>
      <c r="J158" s="97"/>
      <c r="K158" s="101" t="s">
        <v>383</v>
      </c>
      <c r="L158" s="103"/>
      <c r="M158" s="106">
        <v>-7520</v>
      </c>
      <c r="N158" s="104">
        <f t="shared" si="7"/>
        <v>13482.590000000004</v>
      </c>
    </row>
    <row r="159" spans="1:14" x14ac:dyDescent="0.25">
      <c r="A159" s="97">
        <v>156</v>
      </c>
      <c r="B159" s="103" t="s">
        <v>158</v>
      </c>
      <c r="C159" s="98">
        <v>78001545400146</v>
      </c>
      <c r="D159" s="99">
        <v>25</v>
      </c>
      <c r="E159" s="99" t="s">
        <v>108</v>
      </c>
      <c r="F159" s="97">
        <v>2024</v>
      </c>
      <c r="G159" s="99" t="s">
        <v>151</v>
      </c>
      <c r="H159" s="100" t="s">
        <v>322</v>
      </c>
      <c r="I159" s="99" t="s">
        <v>199</v>
      </c>
      <c r="J159" s="97"/>
      <c r="K159" s="108" t="s">
        <v>344</v>
      </c>
      <c r="L159" s="102">
        <v>14000</v>
      </c>
      <c r="M159" s="103"/>
      <c r="N159" s="104">
        <f t="shared" si="7"/>
        <v>27482.590000000004</v>
      </c>
    </row>
    <row r="160" spans="1:14" x14ac:dyDescent="0.25">
      <c r="A160" s="97">
        <v>157</v>
      </c>
      <c r="B160" s="103" t="s">
        <v>229</v>
      </c>
      <c r="C160" s="98">
        <v>42501</v>
      </c>
      <c r="D160" s="99">
        <v>25</v>
      </c>
      <c r="E160" s="99" t="s">
        <v>108</v>
      </c>
      <c r="F160" s="97">
        <v>2024</v>
      </c>
      <c r="G160" s="99" t="s">
        <v>227</v>
      </c>
      <c r="H160" s="99" t="s">
        <v>226</v>
      </c>
      <c r="I160" s="99" t="s">
        <v>230</v>
      </c>
      <c r="J160" s="97"/>
      <c r="K160" s="105" t="s">
        <v>320</v>
      </c>
      <c r="L160" s="103"/>
      <c r="M160" s="106">
        <v>-5585.51</v>
      </c>
      <c r="N160" s="104">
        <f t="shared" si="7"/>
        <v>21897.08</v>
      </c>
    </row>
    <row r="161" spans="1:14" x14ac:dyDescent="0.25">
      <c r="A161" s="97">
        <v>158</v>
      </c>
      <c r="B161" s="103" t="s">
        <v>229</v>
      </c>
      <c r="C161" s="98">
        <v>42502</v>
      </c>
      <c r="D161" s="99">
        <v>25</v>
      </c>
      <c r="E161" s="99" t="s">
        <v>108</v>
      </c>
      <c r="F161" s="97">
        <v>2024</v>
      </c>
      <c r="G161" s="99" t="s">
        <v>227</v>
      </c>
      <c r="H161" s="99" t="s">
        <v>226</v>
      </c>
      <c r="I161" s="99" t="s">
        <v>230</v>
      </c>
      <c r="J161" s="97"/>
      <c r="K161" s="105" t="s">
        <v>320</v>
      </c>
      <c r="L161" s="103"/>
      <c r="M161" s="106">
        <v>-3629.18</v>
      </c>
      <c r="N161" s="104">
        <f t="shared" si="7"/>
        <v>18267.900000000001</v>
      </c>
    </row>
    <row r="162" spans="1:14" x14ac:dyDescent="0.25">
      <c r="A162" s="97">
        <v>159</v>
      </c>
      <c r="B162" s="103" t="s">
        <v>190</v>
      </c>
      <c r="C162" s="98">
        <v>42901</v>
      </c>
      <c r="D162" s="99">
        <v>29</v>
      </c>
      <c r="E162" s="99" t="s">
        <v>108</v>
      </c>
      <c r="F162" s="97">
        <v>2024</v>
      </c>
      <c r="G162" s="99" t="s">
        <v>161</v>
      </c>
      <c r="H162" s="99" t="s">
        <v>247</v>
      </c>
      <c r="I162" s="99" t="s">
        <v>219</v>
      </c>
      <c r="J162" s="97"/>
      <c r="K162" s="105" t="s">
        <v>307</v>
      </c>
      <c r="L162" s="103"/>
      <c r="M162" s="106">
        <v>-4056.78</v>
      </c>
      <c r="N162" s="113">
        <f t="shared" si="7"/>
        <v>14211.12</v>
      </c>
    </row>
    <row r="163" spans="1:14" x14ac:dyDescent="0.25">
      <c r="A163" s="97">
        <v>160</v>
      </c>
      <c r="B163" s="103" t="s">
        <v>351</v>
      </c>
      <c r="C163" s="98">
        <v>554439000039504</v>
      </c>
      <c r="D163" s="99">
        <v>9</v>
      </c>
      <c r="E163" s="99" t="s">
        <v>111</v>
      </c>
      <c r="F163" s="97">
        <v>2024</v>
      </c>
      <c r="G163" s="99" t="s">
        <v>156</v>
      </c>
      <c r="H163" s="99" t="s">
        <v>164</v>
      </c>
      <c r="I163" s="99" t="s">
        <v>221</v>
      </c>
      <c r="J163" s="97"/>
      <c r="K163" s="105" t="s">
        <v>288</v>
      </c>
      <c r="L163" s="109"/>
      <c r="M163" s="106">
        <v>-2698</v>
      </c>
      <c r="N163" s="104">
        <f t="shared" si="7"/>
        <v>11513.12</v>
      </c>
    </row>
    <row r="164" spans="1:14" x14ac:dyDescent="0.25">
      <c r="A164" s="97">
        <v>161</v>
      </c>
      <c r="B164" s="103" t="s">
        <v>381</v>
      </c>
      <c r="C164" s="98">
        <v>554732000124168</v>
      </c>
      <c r="D164" s="99">
        <v>10</v>
      </c>
      <c r="E164" s="99" t="s">
        <v>111</v>
      </c>
      <c r="F164" s="97">
        <v>2024</v>
      </c>
      <c r="G164" s="99" t="s">
        <v>156</v>
      </c>
      <c r="H164" s="99" t="s">
        <v>235</v>
      </c>
      <c r="I164" s="99" t="s">
        <v>216</v>
      </c>
      <c r="J164" s="97"/>
      <c r="K164" s="101" t="s">
        <v>371</v>
      </c>
      <c r="L164" s="103"/>
      <c r="M164" s="106">
        <v>-2100</v>
      </c>
      <c r="N164" s="104">
        <f t="shared" si="7"/>
        <v>9413.1200000000008</v>
      </c>
    </row>
    <row r="165" spans="1:14" x14ac:dyDescent="0.25">
      <c r="A165" s="97">
        <v>162</v>
      </c>
      <c r="B165" s="103" t="s">
        <v>248</v>
      </c>
      <c r="C165" s="98">
        <v>51001</v>
      </c>
      <c r="D165" s="99">
        <v>10</v>
      </c>
      <c r="E165" s="99" t="s">
        <v>111</v>
      </c>
      <c r="F165" s="97">
        <v>2024</v>
      </c>
      <c r="G165" s="99" t="s">
        <v>196</v>
      </c>
      <c r="H165" s="99" t="s">
        <v>113</v>
      </c>
      <c r="I165" s="99" t="s">
        <v>252</v>
      </c>
      <c r="J165" s="97"/>
      <c r="K165" s="108" t="s">
        <v>114</v>
      </c>
      <c r="L165" s="103"/>
      <c r="M165" s="106">
        <v>-1691.27</v>
      </c>
      <c r="N165" s="104">
        <f t="shared" si="7"/>
        <v>7721.85</v>
      </c>
    </row>
    <row r="166" spans="1:14" x14ac:dyDescent="0.25">
      <c r="A166" s="97">
        <v>163</v>
      </c>
      <c r="B166" s="103" t="s">
        <v>346</v>
      </c>
      <c r="C166" s="98">
        <v>51002</v>
      </c>
      <c r="D166" s="99">
        <v>10</v>
      </c>
      <c r="E166" s="99" t="s">
        <v>111</v>
      </c>
      <c r="F166" s="97">
        <v>2024</v>
      </c>
      <c r="G166" s="99" t="s">
        <v>250</v>
      </c>
      <c r="H166" s="99" t="s">
        <v>249</v>
      </c>
      <c r="I166" s="99" t="s">
        <v>129</v>
      </c>
      <c r="J166" s="97"/>
      <c r="K166" s="101" t="s">
        <v>369</v>
      </c>
      <c r="L166" s="103"/>
      <c r="M166" s="106">
        <v>-3161.22</v>
      </c>
      <c r="N166" s="104">
        <f t="shared" si="7"/>
        <v>4560.630000000001</v>
      </c>
    </row>
    <row r="167" spans="1:14" ht="27" x14ac:dyDescent="0.25">
      <c r="A167" s="97">
        <v>164</v>
      </c>
      <c r="B167" s="103" t="s">
        <v>248</v>
      </c>
      <c r="C167" s="98">
        <v>51301</v>
      </c>
      <c r="D167" s="99">
        <v>13</v>
      </c>
      <c r="E167" s="99" t="s">
        <v>111</v>
      </c>
      <c r="F167" s="97">
        <v>2024</v>
      </c>
      <c r="G167" s="99" t="s">
        <v>196</v>
      </c>
      <c r="H167" s="99" t="s">
        <v>113</v>
      </c>
      <c r="I167" s="99" t="s">
        <v>331</v>
      </c>
      <c r="J167" s="97" t="s">
        <v>332</v>
      </c>
      <c r="K167" s="108" t="s">
        <v>114</v>
      </c>
      <c r="L167" s="103"/>
      <c r="M167" s="106">
        <v>-326.33999999999997</v>
      </c>
      <c r="N167" s="104">
        <f>N166+L167+M167</f>
        <v>4234.2900000000009</v>
      </c>
    </row>
    <row r="168" spans="1:14" ht="27" x14ac:dyDescent="0.25">
      <c r="A168" s="97">
        <v>165</v>
      </c>
      <c r="B168" s="103" t="s">
        <v>240</v>
      </c>
      <c r="C168" s="98">
        <v>51302</v>
      </c>
      <c r="D168" s="99">
        <v>13</v>
      </c>
      <c r="E168" s="99" t="s">
        <v>111</v>
      </c>
      <c r="F168" s="97">
        <v>2024</v>
      </c>
      <c r="G168" s="99" t="s">
        <v>154</v>
      </c>
      <c r="H168" s="99" t="s">
        <v>284</v>
      </c>
      <c r="I168" s="99" t="s">
        <v>199</v>
      </c>
      <c r="J168" s="97" t="s">
        <v>368</v>
      </c>
      <c r="K168" s="101" t="s">
        <v>109</v>
      </c>
      <c r="L168" s="103"/>
      <c r="M168" s="106">
        <v>-1400</v>
      </c>
      <c r="N168" s="104">
        <f t="shared" si="7"/>
        <v>2834.2900000000009</v>
      </c>
    </row>
    <row r="169" spans="1:14" x14ac:dyDescent="0.25">
      <c r="A169" s="97">
        <v>166</v>
      </c>
      <c r="B169" s="103" t="s">
        <v>158</v>
      </c>
      <c r="C169" s="98">
        <v>111361000004511</v>
      </c>
      <c r="D169" s="99">
        <v>15</v>
      </c>
      <c r="E169" s="99" t="s">
        <v>111</v>
      </c>
      <c r="F169" s="97">
        <v>2024</v>
      </c>
      <c r="G169" s="116" t="s">
        <v>160</v>
      </c>
      <c r="H169" s="99" t="s">
        <v>285</v>
      </c>
      <c r="I169" s="99" t="s">
        <v>199</v>
      </c>
      <c r="J169" s="97"/>
      <c r="K169" s="105" t="s">
        <v>287</v>
      </c>
      <c r="L169" s="117">
        <v>15400</v>
      </c>
      <c r="M169" s="106"/>
      <c r="N169" s="104">
        <f t="shared" si="7"/>
        <v>18234.29</v>
      </c>
    </row>
    <row r="170" spans="1:14" ht="27" x14ac:dyDescent="0.25">
      <c r="A170" s="97">
        <v>167</v>
      </c>
      <c r="B170" s="103" t="s">
        <v>158</v>
      </c>
      <c r="C170" s="98">
        <v>334197462</v>
      </c>
      <c r="D170" s="99">
        <v>16</v>
      </c>
      <c r="E170" s="99" t="s">
        <v>111</v>
      </c>
      <c r="F170" s="97">
        <v>2024</v>
      </c>
      <c r="G170" s="99" t="s">
        <v>155</v>
      </c>
      <c r="H170" s="100" t="s">
        <v>283</v>
      </c>
      <c r="I170" s="99" t="s">
        <v>199</v>
      </c>
      <c r="J170" s="97"/>
      <c r="K170" s="108" t="s">
        <v>286</v>
      </c>
      <c r="L170" s="124">
        <v>5366.4</v>
      </c>
      <c r="M170" s="106"/>
      <c r="N170" s="104">
        <f t="shared" si="7"/>
        <v>23600.690000000002</v>
      </c>
    </row>
    <row r="171" spans="1:14" x14ac:dyDescent="0.25">
      <c r="A171" s="97">
        <v>168</v>
      </c>
      <c r="B171" s="103" t="s">
        <v>248</v>
      </c>
      <c r="C171" s="98">
        <v>554439000039504</v>
      </c>
      <c r="D171" s="99">
        <v>16</v>
      </c>
      <c r="E171" s="99" t="s">
        <v>111</v>
      </c>
      <c r="F171" s="97">
        <v>2024</v>
      </c>
      <c r="G171" s="99" t="s">
        <v>205</v>
      </c>
      <c r="H171" s="99" t="s">
        <v>197</v>
      </c>
      <c r="I171" s="99" t="s">
        <v>255</v>
      </c>
      <c r="J171" s="97"/>
      <c r="K171" s="111" t="s">
        <v>292</v>
      </c>
      <c r="L171" s="121"/>
      <c r="M171" s="106">
        <v>-3576.48</v>
      </c>
      <c r="N171" s="104">
        <f t="shared" si="7"/>
        <v>20024.210000000003</v>
      </c>
    </row>
    <row r="172" spans="1:14" x14ac:dyDescent="0.25">
      <c r="A172" s="97">
        <v>169</v>
      </c>
      <c r="B172" s="103" t="s">
        <v>248</v>
      </c>
      <c r="C172" s="98">
        <v>554439000039504</v>
      </c>
      <c r="D172" s="99">
        <v>16</v>
      </c>
      <c r="E172" s="99" t="s">
        <v>111</v>
      </c>
      <c r="F172" s="97">
        <v>2024</v>
      </c>
      <c r="G172" s="99" t="s">
        <v>205</v>
      </c>
      <c r="H172" s="125" t="s">
        <v>197</v>
      </c>
      <c r="I172" s="99" t="s">
        <v>253</v>
      </c>
      <c r="J172" s="97"/>
      <c r="K172" s="111" t="s">
        <v>292</v>
      </c>
      <c r="L172" s="103"/>
      <c r="M172" s="106">
        <v>-6765.07</v>
      </c>
      <c r="N172" s="104">
        <f t="shared" si="7"/>
        <v>13259.140000000003</v>
      </c>
    </row>
    <row r="173" spans="1:14" x14ac:dyDescent="0.25">
      <c r="A173" s="97">
        <v>170</v>
      </c>
      <c r="B173" s="103" t="s">
        <v>248</v>
      </c>
      <c r="C173" s="98">
        <v>554439000039504</v>
      </c>
      <c r="D173" s="99">
        <v>16</v>
      </c>
      <c r="E173" s="99" t="s">
        <v>111</v>
      </c>
      <c r="F173" s="97">
        <v>2024</v>
      </c>
      <c r="G173" s="99" t="s">
        <v>205</v>
      </c>
      <c r="H173" s="125" t="s">
        <v>197</v>
      </c>
      <c r="I173" s="99" t="s">
        <v>254</v>
      </c>
      <c r="J173" s="97"/>
      <c r="K173" s="111" t="s">
        <v>292</v>
      </c>
      <c r="L173" s="103"/>
      <c r="M173" s="106">
        <v>-3444.03</v>
      </c>
      <c r="N173" s="104">
        <f>N172+L173+M173</f>
        <v>9815.1100000000024</v>
      </c>
    </row>
    <row r="174" spans="1:14" x14ac:dyDescent="0.25">
      <c r="A174" s="97">
        <v>171</v>
      </c>
      <c r="B174" s="103" t="s">
        <v>198</v>
      </c>
      <c r="C174" s="98">
        <v>553653000023037</v>
      </c>
      <c r="D174" s="99">
        <v>27</v>
      </c>
      <c r="E174" s="99" t="s">
        <v>111</v>
      </c>
      <c r="F174" s="97">
        <v>2024</v>
      </c>
      <c r="G174" s="99" t="s">
        <v>156</v>
      </c>
      <c r="H174" s="99" t="s">
        <v>187</v>
      </c>
      <c r="I174" s="99" t="s">
        <v>218</v>
      </c>
      <c r="J174" s="97"/>
      <c r="K174" s="101" t="s">
        <v>372</v>
      </c>
      <c r="L174" s="103"/>
      <c r="M174" s="106">
        <v>-1823.35</v>
      </c>
      <c r="N174" s="104">
        <f t="shared" si="7"/>
        <v>7991.760000000002</v>
      </c>
    </row>
    <row r="175" spans="1:14" x14ac:dyDescent="0.25">
      <c r="A175" s="97">
        <v>172</v>
      </c>
      <c r="B175" s="103" t="s">
        <v>198</v>
      </c>
      <c r="C175" s="98">
        <v>554439000019738</v>
      </c>
      <c r="D175" s="99">
        <v>27</v>
      </c>
      <c r="E175" s="99" t="s">
        <v>111</v>
      </c>
      <c r="F175" s="97">
        <v>2024</v>
      </c>
      <c r="G175" s="99" t="s">
        <v>156</v>
      </c>
      <c r="H175" s="99" t="s">
        <v>181</v>
      </c>
      <c r="I175" s="99" t="s">
        <v>218</v>
      </c>
      <c r="J175" s="97"/>
      <c r="K175" s="101" t="s">
        <v>337</v>
      </c>
      <c r="L175" s="103"/>
      <c r="M175" s="106">
        <v>-6304.53</v>
      </c>
      <c r="N175" s="104">
        <f t="shared" si="7"/>
        <v>1687.2300000000023</v>
      </c>
    </row>
    <row r="176" spans="1:14" x14ac:dyDescent="0.25">
      <c r="A176" s="97">
        <v>173</v>
      </c>
      <c r="B176" s="103" t="s">
        <v>198</v>
      </c>
      <c r="C176" s="98">
        <v>554732000113556</v>
      </c>
      <c r="D176" s="99">
        <v>27</v>
      </c>
      <c r="E176" s="99" t="s">
        <v>111</v>
      </c>
      <c r="F176" s="97">
        <v>2024</v>
      </c>
      <c r="G176" s="99" t="s">
        <v>156</v>
      </c>
      <c r="H176" s="99" t="s">
        <v>251</v>
      </c>
      <c r="I176" s="99" t="s">
        <v>218</v>
      </c>
      <c r="J176" s="97"/>
      <c r="K176" s="101" t="s">
        <v>338</v>
      </c>
      <c r="L176" s="103"/>
      <c r="M176" s="106">
        <v>-2439.79</v>
      </c>
      <c r="N176" s="104">
        <f t="shared" si="7"/>
        <v>-752.55999999999767</v>
      </c>
    </row>
    <row r="177" spans="1:14" x14ac:dyDescent="0.25">
      <c r="A177" s="97">
        <v>174</v>
      </c>
      <c r="B177" s="103" t="s">
        <v>198</v>
      </c>
      <c r="C177" s="98">
        <v>555110000007076</v>
      </c>
      <c r="D177" s="99">
        <v>27</v>
      </c>
      <c r="E177" s="99" t="s">
        <v>111</v>
      </c>
      <c r="F177" s="97">
        <v>2024</v>
      </c>
      <c r="G177" s="99" t="s">
        <v>156</v>
      </c>
      <c r="H177" s="99" t="s">
        <v>188</v>
      </c>
      <c r="I177" s="99" t="s">
        <v>218</v>
      </c>
      <c r="J177" s="97"/>
      <c r="K177" s="105" t="s">
        <v>311</v>
      </c>
      <c r="L177" s="103"/>
      <c r="M177" s="106">
        <v>-4840.72</v>
      </c>
      <c r="N177" s="104">
        <f t="shared" si="7"/>
        <v>-5593.2799999999979</v>
      </c>
    </row>
    <row r="178" spans="1:14" x14ac:dyDescent="0.25">
      <c r="A178" s="97">
        <v>175</v>
      </c>
      <c r="B178" s="103" t="s">
        <v>198</v>
      </c>
      <c r="C178" s="98">
        <v>52701</v>
      </c>
      <c r="D178" s="99">
        <v>27</v>
      </c>
      <c r="E178" s="99" t="s">
        <v>111</v>
      </c>
      <c r="F178" s="97">
        <v>2024</v>
      </c>
      <c r="G178" s="99" t="s">
        <v>154</v>
      </c>
      <c r="H178" s="99" t="s">
        <v>183</v>
      </c>
      <c r="I178" s="99" t="s">
        <v>218</v>
      </c>
      <c r="J178" s="97"/>
      <c r="K178" s="105" t="s">
        <v>312</v>
      </c>
      <c r="L178" s="103"/>
      <c r="M178" s="106">
        <v>-4357.7700000000004</v>
      </c>
      <c r="N178" s="104">
        <f t="shared" si="7"/>
        <v>-9951.0499999999993</v>
      </c>
    </row>
    <row r="179" spans="1:14" x14ac:dyDescent="0.25">
      <c r="A179" s="97">
        <v>176</v>
      </c>
      <c r="B179" s="103" t="s">
        <v>222</v>
      </c>
      <c r="C179" s="98">
        <v>98</v>
      </c>
      <c r="D179" s="99">
        <v>27</v>
      </c>
      <c r="E179" s="99" t="s">
        <v>111</v>
      </c>
      <c r="F179" s="97">
        <v>2024</v>
      </c>
      <c r="G179" s="99" t="s">
        <v>173</v>
      </c>
      <c r="H179" s="99" t="s">
        <v>164</v>
      </c>
      <c r="I179" s="99" t="s">
        <v>221</v>
      </c>
      <c r="J179" s="97"/>
      <c r="K179" s="105" t="s">
        <v>288</v>
      </c>
      <c r="L179" s="117">
        <v>10000</v>
      </c>
      <c r="M179" s="103"/>
      <c r="N179" s="104">
        <f t="shared" si="7"/>
        <v>48.950000000000728</v>
      </c>
    </row>
    <row r="180" spans="1:14" x14ac:dyDescent="0.25">
      <c r="A180" s="97">
        <v>177</v>
      </c>
      <c r="B180" s="103" t="s">
        <v>448</v>
      </c>
      <c r="C180" s="98">
        <v>2200919362744</v>
      </c>
      <c r="D180" s="99">
        <v>27</v>
      </c>
      <c r="E180" s="99" t="s">
        <v>111</v>
      </c>
      <c r="F180" s="97">
        <v>2024</v>
      </c>
      <c r="G180" s="99" t="s">
        <v>173</v>
      </c>
      <c r="H180" s="99" t="s">
        <v>164</v>
      </c>
      <c r="I180" s="99" t="s">
        <v>221</v>
      </c>
      <c r="J180" s="97"/>
      <c r="K180" s="105" t="s">
        <v>288</v>
      </c>
      <c r="L180" s="117">
        <v>750.6</v>
      </c>
      <c r="M180" s="103"/>
      <c r="N180" s="104">
        <f t="shared" si="7"/>
        <v>799.55000000000075</v>
      </c>
    </row>
    <row r="181" spans="1:14" x14ac:dyDescent="0.25">
      <c r="A181" s="97">
        <v>178</v>
      </c>
      <c r="B181" s="103" t="s">
        <v>198</v>
      </c>
      <c r="C181" s="98">
        <v>553655000030368</v>
      </c>
      <c r="D181" s="99">
        <v>28</v>
      </c>
      <c r="E181" s="99" t="s">
        <v>111</v>
      </c>
      <c r="F181" s="97">
        <v>2024</v>
      </c>
      <c r="G181" s="99" t="s">
        <v>156</v>
      </c>
      <c r="H181" s="99" t="s">
        <v>232</v>
      </c>
      <c r="I181" s="99" t="s">
        <v>218</v>
      </c>
      <c r="J181" s="97"/>
      <c r="K181" s="105" t="s">
        <v>313</v>
      </c>
      <c r="L181" s="103"/>
      <c r="M181" s="106">
        <v>-2719.49</v>
      </c>
      <c r="N181" s="104">
        <f t="shared" si="7"/>
        <v>-1919.9399999999991</v>
      </c>
    </row>
    <row r="182" spans="1:14" x14ac:dyDescent="0.25">
      <c r="A182" s="97">
        <v>179</v>
      </c>
      <c r="B182" s="103" t="s">
        <v>198</v>
      </c>
      <c r="C182" s="98">
        <v>554732000005698</v>
      </c>
      <c r="D182" s="99">
        <v>28</v>
      </c>
      <c r="E182" s="99" t="s">
        <v>111</v>
      </c>
      <c r="F182" s="97">
        <v>2024</v>
      </c>
      <c r="G182" s="99" t="s">
        <v>156</v>
      </c>
      <c r="H182" s="99" t="s">
        <v>213</v>
      </c>
      <c r="I182" s="99" t="s">
        <v>218</v>
      </c>
      <c r="J182" s="97"/>
      <c r="K182" s="105" t="s">
        <v>314</v>
      </c>
      <c r="L182" s="103"/>
      <c r="M182" s="106">
        <v>-3381.32</v>
      </c>
      <c r="N182" s="104">
        <f t="shared" si="7"/>
        <v>-5301.2599999999993</v>
      </c>
    </row>
    <row r="183" spans="1:14" x14ac:dyDescent="0.25">
      <c r="A183" s="97">
        <v>180</v>
      </c>
      <c r="B183" s="103" t="s">
        <v>198</v>
      </c>
      <c r="C183" s="98">
        <v>52801</v>
      </c>
      <c r="D183" s="99">
        <v>28</v>
      </c>
      <c r="E183" s="99" t="s">
        <v>111</v>
      </c>
      <c r="F183" s="97">
        <v>2024</v>
      </c>
      <c r="G183" s="99" t="s">
        <v>154</v>
      </c>
      <c r="H183" s="99" t="s">
        <v>182</v>
      </c>
      <c r="I183" s="99" t="s">
        <v>218</v>
      </c>
      <c r="J183" s="97"/>
      <c r="K183" s="105" t="s">
        <v>310</v>
      </c>
      <c r="L183" s="103"/>
      <c r="M183" s="106">
        <v>-4673.46</v>
      </c>
      <c r="N183" s="104">
        <f t="shared" si="7"/>
        <v>-9974.7199999999993</v>
      </c>
    </row>
    <row r="184" spans="1:14" x14ac:dyDescent="0.25">
      <c r="A184" s="97">
        <v>181</v>
      </c>
      <c r="B184" s="103" t="s">
        <v>198</v>
      </c>
      <c r="C184" s="98">
        <v>52802</v>
      </c>
      <c r="D184" s="99">
        <v>28</v>
      </c>
      <c r="E184" s="99" t="s">
        <v>111</v>
      </c>
      <c r="F184" s="97">
        <v>2024</v>
      </c>
      <c r="G184" s="99" t="s">
        <v>154</v>
      </c>
      <c r="H184" s="99" t="s">
        <v>208</v>
      </c>
      <c r="I184" s="99" t="s">
        <v>218</v>
      </c>
      <c r="J184" s="97"/>
      <c r="K184" s="101" t="s">
        <v>342</v>
      </c>
      <c r="L184" s="103"/>
      <c r="M184" s="106">
        <v>-5105.97</v>
      </c>
      <c r="N184" s="104">
        <f t="shared" si="7"/>
        <v>-15080.689999999999</v>
      </c>
    </row>
    <row r="185" spans="1:14" x14ac:dyDescent="0.25">
      <c r="A185" s="97">
        <v>182</v>
      </c>
      <c r="B185" s="103" t="s">
        <v>195</v>
      </c>
      <c r="C185" s="98">
        <v>821491100204192</v>
      </c>
      <c r="D185" s="99">
        <v>28</v>
      </c>
      <c r="E185" s="99" t="s">
        <v>111</v>
      </c>
      <c r="F185" s="97">
        <v>2024</v>
      </c>
      <c r="G185" s="99" t="s">
        <v>157</v>
      </c>
      <c r="H185" s="99" t="s">
        <v>112</v>
      </c>
      <c r="I185" s="99" t="s">
        <v>215</v>
      </c>
      <c r="J185" s="97"/>
      <c r="K185" s="101" t="s">
        <v>291</v>
      </c>
      <c r="L185" s="103"/>
      <c r="M185" s="107">
        <v>-12</v>
      </c>
      <c r="N185" s="104">
        <f t="shared" si="7"/>
        <v>-15092.689999999999</v>
      </c>
    </row>
    <row r="186" spans="1:14" x14ac:dyDescent="0.25">
      <c r="A186" s="97">
        <v>183</v>
      </c>
      <c r="B186" s="103" t="s">
        <v>222</v>
      </c>
      <c r="C186" s="98">
        <v>98</v>
      </c>
      <c r="D186" s="99">
        <v>28</v>
      </c>
      <c r="E186" s="99" t="s">
        <v>111</v>
      </c>
      <c r="F186" s="97">
        <v>2024</v>
      </c>
      <c r="G186" s="99" t="s">
        <v>173</v>
      </c>
      <c r="H186" s="99" t="s">
        <v>164</v>
      </c>
      <c r="I186" s="99" t="s">
        <v>221</v>
      </c>
      <c r="J186" s="97"/>
      <c r="K186" s="105" t="s">
        <v>288</v>
      </c>
      <c r="L186" s="117">
        <v>15500</v>
      </c>
      <c r="M186" s="103"/>
      <c r="N186" s="104">
        <f t="shared" si="7"/>
        <v>407.31000000000131</v>
      </c>
    </row>
    <row r="187" spans="1:14" x14ac:dyDescent="0.25">
      <c r="A187" s="97">
        <v>184</v>
      </c>
      <c r="B187" s="103" t="s">
        <v>448</v>
      </c>
      <c r="C187" s="98">
        <v>2200919362744</v>
      </c>
      <c r="D187" s="99">
        <v>28</v>
      </c>
      <c r="E187" s="99" t="s">
        <v>111</v>
      </c>
      <c r="F187" s="97">
        <v>2024</v>
      </c>
      <c r="G187" s="99" t="s">
        <v>173</v>
      </c>
      <c r="H187" s="99" t="s">
        <v>164</v>
      </c>
      <c r="I187" s="99" t="s">
        <v>221</v>
      </c>
      <c r="J187" s="97"/>
      <c r="K187" s="105" t="s">
        <v>288</v>
      </c>
      <c r="L187" s="117">
        <v>1168.3900000000001</v>
      </c>
      <c r="M187" s="103"/>
      <c r="N187" s="113">
        <f t="shared" si="7"/>
        <v>1575.7000000000014</v>
      </c>
    </row>
    <row r="188" spans="1:14" x14ac:dyDescent="0.25">
      <c r="A188" s="97">
        <v>185</v>
      </c>
      <c r="B188" s="103" t="s">
        <v>158</v>
      </c>
      <c r="C188" s="98">
        <v>111581000004575</v>
      </c>
      <c r="D188" s="99">
        <v>6</v>
      </c>
      <c r="E188" s="99" t="s">
        <v>115</v>
      </c>
      <c r="F188" s="97">
        <v>2024</v>
      </c>
      <c r="G188" s="99" t="s">
        <v>160</v>
      </c>
      <c r="H188" s="99" t="s">
        <v>285</v>
      </c>
      <c r="I188" s="99" t="s">
        <v>199</v>
      </c>
      <c r="J188" s="97"/>
      <c r="K188" s="105" t="s">
        <v>287</v>
      </c>
      <c r="L188" s="110">
        <v>15400</v>
      </c>
      <c r="M188" s="103"/>
      <c r="N188" s="104">
        <f t="shared" si="7"/>
        <v>16975.7</v>
      </c>
    </row>
    <row r="189" spans="1:14" x14ac:dyDescent="0.25">
      <c r="A189" s="97">
        <v>186</v>
      </c>
      <c r="B189" s="103" t="s">
        <v>198</v>
      </c>
      <c r="C189" s="98">
        <v>553653000026023</v>
      </c>
      <c r="D189" s="99">
        <v>6</v>
      </c>
      <c r="E189" s="99" t="s">
        <v>115</v>
      </c>
      <c r="F189" s="97">
        <v>2024</v>
      </c>
      <c r="G189" s="99" t="s">
        <v>156</v>
      </c>
      <c r="H189" s="99" t="s">
        <v>258</v>
      </c>
      <c r="I189" s="99" t="s">
        <v>218</v>
      </c>
      <c r="J189" s="97"/>
      <c r="K189" s="101" t="s">
        <v>343</v>
      </c>
      <c r="L189" s="103"/>
      <c r="M189" s="106">
        <v>-5719.62</v>
      </c>
      <c r="N189" s="104">
        <f t="shared" si="7"/>
        <v>11256.080000000002</v>
      </c>
    </row>
    <row r="190" spans="1:14" x14ac:dyDescent="0.25">
      <c r="A190" s="97">
        <v>187</v>
      </c>
      <c r="B190" s="103" t="s">
        <v>198</v>
      </c>
      <c r="C190" s="98">
        <v>554732000132604</v>
      </c>
      <c r="D190" s="99">
        <v>6</v>
      </c>
      <c r="E190" s="99" t="s">
        <v>115</v>
      </c>
      <c r="F190" s="97">
        <v>2024</v>
      </c>
      <c r="G190" s="99" t="s">
        <v>156</v>
      </c>
      <c r="H190" s="99" t="s">
        <v>256</v>
      </c>
      <c r="I190" s="99" t="s">
        <v>218</v>
      </c>
      <c r="J190" s="97"/>
      <c r="K190" s="105" t="s">
        <v>315</v>
      </c>
      <c r="L190" s="103"/>
      <c r="M190" s="106">
        <v>-2939.81</v>
      </c>
      <c r="N190" s="104">
        <f t="shared" si="7"/>
        <v>8316.2700000000023</v>
      </c>
    </row>
    <row r="191" spans="1:14" x14ac:dyDescent="0.25">
      <c r="A191" s="97">
        <v>188</v>
      </c>
      <c r="B191" s="103" t="s">
        <v>248</v>
      </c>
      <c r="C191" s="98">
        <v>61001</v>
      </c>
      <c r="D191" s="99">
        <v>10</v>
      </c>
      <c r="E191" s="99" t="s">
        <v>115</v>
      </c>
      <c r="F191" s="97">
        <v>2024</v>
      </c>
      <c r="G191" s="99" t="s">
        <v>196</v>
      </c>
      <c r="H191" s="99" t="s">
        <v>113</v>
      </c>
      <c r="I191" s="99" t="s">
        <v>257</v>
      </c>
      <c r="J191" s="97"/>
      <c r="K191" s="108" t="s">
        <v>114</v>
      </c>
      <c r="L191" s="103"/>
      <c r="M191" s="106">
        <v>-1366.62</v>
      </c>
      <c r="N191" s="104">
        <f t="shared" si="7"/>
        <v>6949.6500000000024</v>
      </c>
    </row>
    <row r="192" spans="1:14" x14ac:dyDescent="0.25">
      <c r="A192" s="97">
        <v>189</v>
      </c>
      <c r="B192" s="103" t="s">
        <v>248</v>
      </c>
      <c r="C192" s="98">
        <v>554439000039504</v>
      </c>
      <c r="D192" s="99">
        <v>19</v>
      </c>
      <c r="E192" s="99" t="s">
        <v>115</v>
      </c>
      <c r="F192" s="97">
        <v>2024</v>
      </c>
      <c r="G192" s="99" t="s">
        <v>205</v>
      </c>
      <c r="H192" s="99" t="s">
        <v>197</v>
      </c>
      <c r="I192" s="99" t="s">
        <v>259</v>
      </c>
      <c r="J192" s="97"/>
      <c r="K192" s="111" t="s">
        <v>292</v>
      </c>
      <c r="L192" s="103"/>
      <c r="M192" s="106">
        <v>-6568.46</v>
      </c>
      <c r="N192" s="104">
        <f t="shared" si="7"/>
        <v>381.19000000000233</v>
      </c>
    </row>
    <row r="193" spans="1:14" x14ac:dyDescent="0.25">
      <c r="A193" s="97">
        <v>190</v>
      </c>
      <c r="B193" s="103" t="s">
        <v>248</v>
      </c>
      <c r="C193" s="98">
        <v>554439000039504</v>
      </c>
      <c r="D193" s="99">
        <v>19</v>
      </c>
      <c r="E193" s="99" t="s">
        <v>115</v>
      </c>
      <c r="F193" s="97">
        <v>2024</v>
      </c>
      <c r="G193" s="99" t="s">
        <v>205</v>
      </c>
      <c r="H193" s="99" t="s">
        <v>197</v>
      </c>
      <c r="I193" s="99" t="s">
        <v>260</v>
      </c>
      <c r="J193" s="97"/>
      <c r="K193" s="111" t="s">
        <v>292</v>
      </c>
      <c r="L193" s="103"/>
      <c r="M193" s="106">
        <v>-10191.030000000001</v>
      </c>
      <c r="N193" s="104">
        <f t="shared" si="7"/>
        <v>-9809.8399999999983</v>
      </c>
    </row>
    <row r="194" spans="1:14" x14ac:dyDescent="0.25">
      <c r="A194" s="97">
        <v>191</v>
      </c>
      <c r="B194" s="103" t="s">
        <v>248</v>
      </c>
      <c r="C194" s="98">
        <v>554439000039504</v>
      </c>
      <c r="D194" s="99">
        <v>19</v>
      </c>
      <c r="E194" s="99" t="s">
        <v>115</v>
      </c>
      <c r="F194" s="97">
        <v>2024</v>
      </c>
      <c r="G194" s="99" t="s">
        <v>205</v>
      </c>
      <c r="H194" s="99" t="s">
        <v>197</v>
      </c>
      <c r="I194" s="99" t="s">
        <v>261</v>
      </c>
      <c r="J194" s="97"/>
      <c r="K194" s="111" t="s">
        <v>292</v>
      </c>
      <c r="L194" s="103"/>
      <c r="M194" s="106">
        <v>-5273.68</v>
      </c>
      <c r="N194" s="104">
        <f t="shared" si="7"/>
        <v>-15083.519999999999</v>
      </c>
    </row>
    <row r="195" spans="1:14" x14ac:dyDescent="0.25">
      <c r="A195" s="97">
        <v>192</v>
      </c>
      <c r="B195" s="103" t="s">
        <v>222</v>
      </c>
      <c r="C195" s="98">
        <v>98</v>
      </c>
      <c r="D195" s="99">
        <v>19</v>
      </c>
      <c r="E195" s="99" t="s">
        <v>115</v>
      </c>
      <c r="F195" s="97">
        <v>2024</v>
      </c>
      <c r="G195" s="99" t="s">
        <v>173</v>
      </c>
      <c r="H195" s="99" t="s">
        <v>164</v>
      </c>
      <c r="I195" s="99" t="s">
        <v>221</v>
      </c>
      <c r="J195" s="97"/>
      <c r="K195" s="105" t="s">
        <v>288</v>
      </c>
      <c r="L195" s="117">
        <v>15500</v>
      </c>
      <c r="M195" s="103"/>
      <c r="N195" s="104">
        <f t="shared" si="7"/>
        <v>416.48000000000138</v>
      </c>
    </row>
    <row r="196" spans="1:14" x14ac:dyDescent="0.25">
      <c r="A196" s="97">
        <v>193</v>
      </c>
      <c r="B196" s="103" t="s">
        <v>448</v>
      </c>
      <c r="C196" s="98">
        <v>2200919362744</v>
      </c>
      <c r="D196" s="99">
        <v>19</v>
      </c>
      <c r="E196" s="99" t="s">
        <v>115</v>
      </c>
      <c r="F196" s="97">
        <v>2024</v>
      </c>
      <c r="G196" s="99" t="s">
        <v>173</v>
      </c>
      <c r="H196" s="99" t="s">
        <v>164</v>
      </c>
      <c r="I196" s="99" t="s">
        <v>221</v>
      </c>
      <c r="J196" s="97"/>
      <c r="K196" s="105" t="s">
        <v>288</v>
      </c>
      <c r="L196" s="117">
        <v>1242.17</v>
      </c>
      <c r="M196" s="103"/>
      <c r="N196" s="104">
        <f t="shared" si="7"/>
        <v>1658.6500000000015</v>
      </c>
    </row>
    <row r="197" spans="1:14" x14ac:dyDescent="0.25">
      <c r="A197" s="97">
        <v>194</v>
      </c>
      <c r="B197" s="103" t="s">
        <v>198</v>
      </c>
      <c r="C197" s="98">
        <v>553655000030368</v>
      </c>
      <c r="D197" s="99">
        <v>20</v>
      </c>
      <c r="E197" s="99" t="s">
        <v>115</v>
      </c>
      <c r="F197" s="97">
        <v>2024</v>
      </c>
      <c r="G197" s="99" t="s">
        <v>156</v>
      </c>
      <c r="H197" s="99" t="s">
        <v>232</v>
      </c>
      <c r="I197" s="99" t="s">
        <v>218</v>
      </c>
      <c r="J197" s="97"/>
      <c r="K197" s="105" t="s">
        <v>313</v>
      </c>
      <c r="L197" s="103"/>
      <c r="M197" s="106">
        <v>-2719.49</v>
      </c>
      <c r="N197" s="104">
        <f t="shared" si="7"/>
        <v>-1060.8399999999983</v>
      </c>
    </row>
    <row r="198" spans="1:14" x14ac:dyDescent="0.25">
      <c r="A198" s="97">
        <v>195</v>
      </c>
      <c r="B198" s="103" t="s">
        <v>198</v>
      </c>
      <c r="C198" s="98">
        <v>554732000113556</v>
      </c>
      <c r="D198" s="99">
        <v>20</v>
      </c>
      <c r="E198" s="99" t="s">
        <v>115</v>
      </c>
      <c r="F198" s="97">
        <v>2024</v>
      </c>
      <c r="G198" s="99" t="s">
        <v>156</v>
      </c>
      <c r="H198" s="99" t="s">
        <v>251</v>
      </c>
      <c r="I198" s="99" t="s">
        <v>218</v>
      </c>
      <c r="J198" s="97"/>
      <c r="K198" s="101" t="s">
        <v>338</v>
      </c>
      <c r="L198" s="103"/>
      <c r="M198" s="106">
        <v>-2439.79</v>
      </c>
      <c r="N198" s="104">
        <f t="shared" si="7"/>
        <v>-3500.6299999999983</v>
      </c>
    </row>
    <row r="199" spans="1:14" x14ac:dyDescent="0.25">
      <c r="A199" s="97">
        <v>196</v>
      </c>
      <c r="B199" s="103" t="s">
        <v>198</v>
      </c>
      <c r="C199" s="98">
        <v>555110000007076</v>
      </c>
      <c r="D199" s="99">
        <v>20</v>
      </c>
      <c r="E199" s="99" t="s">
        <v>115</v>
      </c>
      <c r="F199" s="97">
        <v>2024</v>
      </c>
      <c r="G199" s="99" t="s">
        <v>156</v>
      </c>
      <c r="H199" s="99" t="s">
        <v>188</v>
      </c>
      <c r="I199" s="99" t="s">
        <v>218</v>
      </c>
      <c r="J199" s="97"/>
      <c r="K199" s="105" t="s">
        <v>311</v>
      </c>
      <c r="L199" s="103"/>
      <c r="M199" s="106">
        <v>-4840.72</v>
      </c>
      <c r="N199" s="104">
        <f t="shared" si="7"/>
        <v>-8341.3499999999985</v>
      </c>
    </row>
    <row r="200" spans="1:14" x14ac:dyDescent="0.25">
      <c r="A200" s="97">
        <v>197</v>
      </c>
      <c r="B200" s="103" t="s">
        <v>198</v>
      </c>
      <c r="C200" s="98">
        <v>62001</v>
      </c>
      <c r="D200" s="99">
        <v>20</v>
      </c>
      <c r="E200" s="99" t="s">
        <v>115</v>
      </c>
      <c r="F200" s="97">
        <v>2024</v>
      </c>
      <c r="G200" s="99" t="s">
        <v>154</v>
      </c>
      <c r="H200" s="99" t="s">
        <v>208</v>
      </c>
      <c r="I200" s="99" t="s">
        <v>218</v>
      </c>
      <c r="J200" s="97"/>
      <c r="K200" s="101" t="s">
        <v>342</v>
      </c>
      <c r="L200" s="103"/>
      <c r="M200" s="106">
        <v>-5519.9</v>
      </c>
      <c r="N200" s="104">
        <f t="shared" si="7"/>
        <v>-13861.249999999998</v>
      </c>
    </row>
    <row r="201" spans="1:14" x14ac:dyDescent="0.25">
      <c r="A201" s="97">
        <v>198</v>
      </c>
      <c r="B201" s="103" t="s">
        <v>198</v>
      </c>
      <c r="C201" s="98">
        <v>62002</v>
      </c>
      <c r="D201" s="99">
        <v>20</v>
      </c>
      <c r="E201" s="99" t="s">
        <v>115</v>
      </c>
      <c r="F201" s="97">
        <v>2024</v>
      </c>
      <c r="G201" s="99" t="s">
        <v>154</v>
      </c>
      <c r="H201" s="99" t="s">
        <v>183</v>
      </c>
      <c r="I201" s="99" t="s">
        <v>218</v>
      </c>
      <c r="J201" s="97"/>
      <c r="K201" s="105" t="s">
        <v>312</v>
      </c>
      <c r="L201" s="103"/>
      <c r="M201" s="106">
        <v>-4357.7700000000004</v>
      </c>
      <c r="N201" s="104">
        <f t="shared" si="7"/>
        <v>-18219.019999999997</v>
      </c>
    </row>
    <row r="202" spans="1:14" x14ac:dyDescent="0.25">
      <c r="A202" s="97">
        <v>199</v>
      </c>
      <c r="B202" s="103" t="s">
        <v>222</v>
      </c>
      <c r="C202" s="98">
        <v>98</v>
      </c>
      <c r="D202" s="99">
        <v>20</v>
      </c>
      <c r="E202" s="99" t="s">
        <v>115</v>
      </c>
      <c r="F202" s="97">
        <v>2024</v>
      </c>
      <c r="G202" s="99" t="s">
        <v>173</v>
      </c>
      <c r="H202" s="99" t="s">
        <v>164</v>
      </c>
      <c r="I202" s="99" t="s">
        <v>221</v>
      </c>
      <c r="J202" s="97"/>
      <c r="K202" s="105" t="s">
        <v>288</v>
      </c>
      <c r="L202" s="117">
        <v>18500</v>
      </c>
      <c r="M202" s="103"/>
      <c r="N202" s="104">
        <f t="shared" si="7"/>
        <v>280.9800000000032</v>
      </c>
    </row>
    <row r="203" spans="1:14" x14ac:dyDescent="0.25">
      <c r="A203" s="97">
        <v>200</v>
      </c>
      <c r="B203" s="103" t="s">
        <v>448</v>
      </c>
      <c r="C203" s="98">
        <v>2200919362744</v>
      </c>
      <c r="D203" s="99">
        <v>20</v>
      </c>
      <c r="E203" s="99" t="s">
        <v>115</v>
      </c>
      <c r="F203" s="97">
        <v>2024</v>
      </c>
      <c r="G203" s="99" t="s">
        <v>173</v>
      </c>
      <c r="H203" s="99" t="s">
        <v>164</v>
      </c>
      <c r="I203" s="99" t="s">
        <v>221</v>
      </c>
      <c r="J203" s="97"/>
      <c r="K203" s="105" t="s">
        <v>288</v>
      </c>
      <c r="L203" s="117">
        <v>1488.51</v>
      </c>
      <c r="M203" s="103"/>
      <c r="N203" s="104">
        <f t="shared" si="7"/>
        <v>1769.4900000000032</v>
      </c>
    </row>
    <row r="204" spans="1:14" x14ac:dyDescent="0.25">
      <c r="A204" s="97">
        <v>201</v>
      </c>
      <c r="B204" s="103" t="s">
        <v>198</v>
      </c>
      <c r="C204" s="98">
        <v>551882000762037</v>
      </c>
      <c r="D204" s="99">
        <v>21</v>
      </c>
      <c r="E204" s="99" t="s">
        <v>115</v>
      </c>
      <c r="F204" s="97">
        <v>2024</v>
      </c>
      <c r="G204" s="99" t="s">
        <v>156</v>
      </c>
      <c r="H204" s="99" t="s">
        <v>180</v>
      </c>
      <c r="I204" s="99" t="s">
        <v>218</v>
      </c>
      <c r="J204" s="97"/>
      <c r="K204" s="105" t="s">
        <v>309</v>
      </c>
      <c r="L204" s="103"/>
      <c r="M204" s="106">
        <v>-4705.6000000000004</v>
      </c>
      <c r="N204" s="104">
        <f t="shared" si="7"/>
        <v>-2936.1099999999969</v>
      </c>
    </row>
    <row r="205" spans="1:14" x14ac:dyDescent="0.25">
      <c r="A205" s="97">
        <v>202</v>
      </c>
      <c r="B205" s="103" t="s">
        <v>198</v>
      </c>
      <c r="C205" s="98">
        <v>553473000008244</v>
      </c>
      <c r="D205" s="99">
        <v>21</v>
      </c>
      <c r="E205" s="99" t="s">
        <v>115</v>
      </c>
      <c r="F205" s="97">
        <v>2024</v>
      </c>
      <c r="G205" s="99" t="s">
        <v>156</v>
      </c>
      <c r="H205" s="99" t="s">
        <v>186</v>
      </c>
      <c r="I205" s="99" t="s">
        <v>218</v>
      </c>
      <c r="J205" s="97"/>
      <c r="K205" s="101" t="s">
        <v>341</v>
      </c>
      <c r="L205" s="103"/>
      <c r="M205" s="106">
        <v>-2497.2399999999998</v>
      </c>
      <c r="N205" s="104">
        <f t="shared" si="7"/>
        <v>-5433.3499999999967</v>
      </c>
    </row>
    <row r="206" spans="1:14" x14ac:dyDescent="0.25">
      <c r="A206" s="97">
        <v>203</v>
      </c>
      <c r="B206" s="103" t="s">
        <v>198</v>
      </c>
      <c r="C206" s="98">
        <v>553653000023037</v>
      </c>
      <c r="D206" s="99">
        <v>21</v>
      </c>
      <c r="E206" s="99" t="s">
        <v>115</v>
      </c>
      <c r="F206" s="97">
        <v>2024</v>
      </c>
      <c r="G206" s="99" t="s">
        <v>156</v>
      </c>
      <c r="H206" s="99" t="s">
        <v>187</v>
      </c>
      <c r="I206" s="99" t="s">
        <v>218</v>
      </c>
      <c r="J206" s="97"/>
      <c r="K206" s="101" t="s">
        <v>372</v>
      </c>
      <c r="L206" s="103"/>
      <c r="M206" s="106">
        <v>-2136</v>
      </c>
      <c r="N206" s="104">
        <f t="shared" si="7"/>
        <v>-7569.3499999999967</v>
      </c>
    </row>
    <row r="207" spans="1:14" x14ac:dyDescent="0.25">
      <c r="A207" s="97">
        <v>204</v>
      </c>
      <c r="B207" s="103" t="s">
        <v>198</v>
      </c>
      <c r="C207" s="98">
        <v>554439000019738</v>
      </c>
      <c r="D207" s="99">
        <v>21</v>
      </c>
      <c r="E207" s="99" t="s">
        <v>115</v>
      </c>
      <c r="F207" s="97">
        <v>2024</v>
      </c>
      <c r="G207" s="99" t="s">
        <v>156</v>
      </c>
      <c r="H207" s="99" t="s">
        <v>181</v>
      </c>
      <c r="I207" s="99" t="s">
        <v>218</v>
      </c>
      <c r="J207" s="97"/>
      <c r="K207" s="101" t="s">
        <v>337</v>
      </c>
      <c r="L207" s="103"/>
      <c r="M207" s="106">
        <v>-6304.53</v>
      </c>
      <c r="N207" s="104">
        <f t="shared" si="7"/>
        <v>-13873.879999999997</v>
      </c>
    </row>
    <row r="208" spans="1:14" x14ac:dyDescent="0.25">
      <c r="A208" s="97">
        <v>205</v>
      </c>
      <c r="B208" s="103" t="s">
        <v>300</v>
      </c>
      <c r="C208" s="98">
        <v>554732000025525</v>
      </c>
      <c r="D208" s="99">
        <v>21</v>
      </c>
      <c r="E208" s="99" t="s">
        <v>115</v>
      </c>
      <c r="F208" s="97">
        <v>2024</v>
      </c>
      <c r="G208" s="99" t="s">
        <v>156</v>
      </c>
      <c r="H208" s="99" t="s">
        <v>209</v>
      </c>
      <c r="I208" s="99" t="s">
        <v>246</v>
      </c>
      <c r="J208" s="97"/>
      <c r="K208" s="105" t="s">
        <v>298</v>
      </c>
      <c r="L208" s="103"/>
      <c r="M208" s="106">
        <v>-4011.79</v>
      </c>
      <c r="N208" s="104">
        <f t="shared" si="7"/>
        <v>-17885.669999999998</v>
      </c>
    </row>
    <row r="209" spans="1:14" x14ac:dyDescent="0.25">
      <c r="A209" s="97">
        <v>206</v>
      </c>
      <c r="B209" s="103" t="s">
        <v>198</v>
      </c>
      <c r="C209" s="98">
        <v>62101</v>
      </c>
      <c r="D209" s="99">
        <v>21</v>
      </c>
      <c r="E209" s="99" t="s">
        <v>115</v>
      </c>
      <c r="F209" s="97">
        <v>2024</v>
      </c>
      <c r="G209" s="99" t="s">
        <v>161</v>
      </c>
      <c r="H209" s="99" t="s">
        <v>182</v>
      </c>
      <c r="I209" s="99" t="s">
        <v>218</v>
      </c>
      <c r="J209" s="97"/>
      <c r="K209" s="105" t="s">
        <v>310</v>
      </c>
      <c r="L209" s="103"/>
      <c r="M209" s="106">
        <v>-4673.46</v>
      </c>
      <c r="N209" s="104">
        <f t="shared" si="7"/>
        <v>-22559.129999999997</v>
      </c>
    </row>
    <row r="210" spans="1:14" x14ac:dyDescent="0.25">
      <c r="A210" s="97">
        <v>207</v>
      </c>
      <c r="B210" s="103" t="s">
        <v>222</v>
      </c>
      <c r="C210" s="98">
        <v>98</v>
      </c>
      <c r="D210" s="99">
        <v>21</v>
      </c>
      <c r="E210" s="99" t="s">
        <v>115</v>
      </c>
      <c r="F210" s="97">
        <v>2024</v>
      </c>
      <c r="G210" s="99" t="s">
        <v>173</v>
      </c>
      <c r="H210" s="99" t="s">
        <v>164</v>
      </c>
      <c r="I210" s="99" t="s">
        <v>221</v>
      </c>
      <c r="J210" s="97"/>
      <c r="K210" s="105" t="s">
        <v>288</v>
      </c>
      <c r="L210" s="117">
        <v>23000</v>
      </c>
      <c r="M210" s="103"/>
      <c r="N210" s="104">
        <f t="shared" si="7"/>
        <v>440.87000000000262</v>
      </c>
    </row>
    <row r="211" spans="1:14" x14ac:dyDescent="0.25">
      <c r="A211" s="97">
        <v>208</v>
      </c>
      <c r="B211" s="103" t="s">
        <v>448</v>
      </c>
      <c r="C211" s="98">
        <v>2200919362744</v>
      </c>
      <c r="D211" s="99">
        <v>21</v>
      </c>
      <c r="E211" s="99" t="s">
        <v>115</v>
      </c>
      <c r="F211" s="97">
        <v>2024</v>
      </c>
      <c r="G211" s="99" t="s">
        <v>173</v>
      </c>
      <c r="H211" s="99" t="s">
        <v>164</v>
      </c>
      <c r="I211" s="99" t="s">
        <v>221</v>
      </c>
      <c r="J211" s="97"/>
      <c r="K211" s="105" t="s">
        <v>288</v>
      </c>
      <c r="L211" s="117">
        <v>1857.94</v>
      </c>
      <c r="M211" s="103"/>
      <c r="N211" s="104">
        <f t="shared" si="7"/>
        <v>2298.8100000000027</v>
      </c>
    </row>
    <row r="212" spans="1:14" x14ac:dyDescent="0.25">
      <c r="A212" s="97">
        <v>209</v>
      </c>
      <c r="B212" s="103" t="s">
        <v>351</v>
      </c>
      <c r="C212" s="98">
        <v>554439000039504</v>
      </c>
      <c r="D212" s="99">
        <v>25</v>
      </c>
      <c r="E212" s="99" t="s">
        <v>115</v>
      </c>
      <c r="F212" s="97">
        <v>2024</v>
      </c>
      <c r="G212" s="99" t="s">
        <v>156</v>
      </c>
      <c r="H212" s="99" t="s">
        <v>164</v>
      </c>
      <c r="I212" s="99" t="s">
        <v>221</v>
      </c>
      <c r="J212" s="97"/>
      <c r="K212" s="105" t="s">
        <v>288</v>
      </c>
      <c r="L212" s="109"/>
      <c r="M212" s="106">
        <v>-1972.8</v>
      </c>
      <c r="N212" s="113">
        <f t="shared" si="7"/>
        <v>326.01000000000272</v>
      </c>
    </row>
    <row r="213" spans="1:14" x14ac:dyDescent="0.25">
      <c r="A213" s="97">
        <v>210</v>
      </c>
      <c r="B213" s="103" t="s">
        <v>248</v>
      </c>
      <c r="C213" s="98">
        <v>70101</v>
      </c>
      <c r="D213" s="99">
        <v>1</v>
      </c>
      <c r="E213" s="99" t="s">
        <v>116</v>
      </c>
      <c r="F213" s="97">
        <v>2024</v>
      </c>
      <c r="G213" s="99" t="s">
        <v>205</v>
      </c>
      <c r="H213" s="99" t="s">
        <v>197</v>
      </c>
      <c r="I213" s="99" t="s">
        <v>333</v>
      </c>
      <c r="J213" s="97" t="s">
        <v>334</v>
      </c>
      <c r="K213" s="111" t="s">
        <v>292</v>
      </c>
      <c r="L213" s="103"/>
      <c r="M213" s="112">
        <v>-737.72</v>
      </c>
      <c r="N213" s="104">
        <f>N212+L213+M213</f>
        <v>-411.70999999999731</v>
      </c>
    </row>
    <row r="214" spans="1:14" x14ac:dyDescent="0.25">
      <c r="A214" s="97">
        <v>211</v>
      </c>
      <c r="B214" s="103" t="s">
        <v>222</v>
      </c>
      <c r="C214" s="98">
        <v>98</v>
      </c>
      <c r="D214" s="99">
        <v>1</v>
      </c>
      <c r="E214" s="99" t="s">
        <v>116</v>
      </c>
      <c r="F214" s="97">
        <v>2024</v>
      </c>
      <c r="G214" s="99" t="s">
        <v>173</v>
      </c>
      <c r="H214" s="99" t="s">
        <v>164</v>
      </c>
      <c r="I214" s="99" t="s">
        <v>221</v>
      </c>
      <c r="J214" s="97"/>
      <c r="K214" s="105" t="s">
        <v>288</v>
      </c>
      <c r="L214" s="117">
        <v>500</v>
      </c>
      <c r="M214" s="103"/>
      <c r="N214" s="104">
        <f t="shared" si="7"/>
        <v>88.290000000002692</v>
      </c>
    </row>
    <row r="215" spans="1:14" x14ac:dyDescent="0.25">
      <c r="A215" s="97">
        <v>212</v>
      </c>
      <c r="B215" s="103" t="s">
        <v>448</v>
      </c>
      <c r="C215" s="98">
        <v>2200919362744</v>
      </c>
      <c r="D215" s="99">
        <v>1</v>
      </c>
      <c r="E215" s="99" t="s">
        <v>116</v>
      </c>
      <c r="F215" s="97">
        <v>2024</v>
      </c>
      <c r="G215" s="99" t="s">
        <v>173</v>
      </c>
      <c r="H215" s="99" t="s">
        <v>164</v>
      </c>
      <c r="I215" s="99" t="s">
        <v>221</v>
      </c>
      <c r="J215" s="97"/>
      <c r="K215" s="105" t="s">
        <v>288</v>
      </c>
      <c r="L215" s="117">
        <v>41.34</v>
      </c>
      <c r="M215" s="103"/>
      <c r="N215" s="104">
        <f t="shared" si="7"/>
        <v>129.6300000000027</v>
      </c>
    </row>
    <row r="216" spans="1:14" x14ac:dyDescent="0.25">
      <c r="A216" s="97">
        <v>213</v>
      </c>
      <c r="B216" s="103" t="s">
        <v>381</v>
      </c>
      <c r="C216" s="98">
        <v>70201</v>
      </c>
      <c r="D216" s="99">
        <v>2</v>
      </c>
      <c r="E216" s="99" t="s">
        <v>116</v>
      </c>
      <c r="F216" s="97">
        <v>2024</v>
      </c>
      <c r="G216" s="99" t="s">
        <v>154</v>
      </c>
      <c r="H216" s="99" t="s">
        <v>183</v>
      </c>
      <c r="I216" s="99" t="s">
        <v>216</v>
      </c>
      <c r="J216" s="97"/>
      <c r="K216" s="105" t="s">
        <v>312</v>
      </c>
      <c r="L216" s="103"/>
      <c r="M216" s="106">
        <v>-2225</v>
      </c>
      <c r="N216" s="104">
        <f t="shared" si="7"/>
        <v>-2095.3699999999972</v>
      </c>
    </row>
    <row r="217" spans="1:14" x14ac:dyDescent="0.25">
      <c r="A217" s="97">
        <v>214</v>
      </c>
      <c r="B217" s="103" t="s">
        <v>222</v>
      </c>
      <c r="C217" s="98">
        <v>98</v>
      </c>
      <c r="D217" s="99">
        <v>2</v>
      </c>
      <c r="E217" s="99" t="s">
        <v>116</v>
      </c>
      <c r="F217" s="97">
        <v>2024</v>
      </c>
      <c r="G217" s="99" t="s">
        <v>173</v>
      </c>
      <c r="H217" s="99" t="s">
        <v>164</v>
      </c>
      <c r="I217" s="99" t="s">
        <v>221</v>
      </c>
      <c r="J217" s="97"/>
      <c r="K217" s="105" t="s">
        <v>288</v>
      </c>
      <c r="L217" s="117">
        <v>2500</v>
      </c>
      <c r="M217" s="103"/>
      <c r="N217" s="104">
        <f t="shared" si="7"/>
        <v>404.63000000000284</v>
      </c>
    </row>
    <row r="218" spans="1:14" x14ac:dyDescent="0.25">
      <c r="A218" s="97">
        <v>215</v>
      </c>
      <c r="B218" s="103" t="s">
        <v>448</v>
      </c>
      <c r="C218" s="98">
        <v>1900933063837</v>
      </c>
      <c r="D218" s="99">
        <v>2</v>
      </c>
      <c r="E218" s="99" t="s">
        <v>116</v>
      </c>
      <c r="F218" s="97">
        <v>2024</v>
      </c>
      <c r="G218" s="99" t="s">
        <v>173</v>
      </c>
      <c r="H218" s="99" t="s">
        <v>164</v>
      </c>
      <c r="I218" s="99" t="s">
        <v>221</v>
      </c>
      <c r="J218" s="97"/>
      <c r="K218" s="105" t="s">
        <v>288</v>
      </c>
      <c r="L218" s="117">
        <v>73.3</v>
      </c>
      <c r="M218" s="103"/>
      <c r="N218" s="104">
        <f t="shared" si="7"/>
        <v>477.93000000000285</v>
      </c>
    </row>
    <row r="219" spans="1:14" x14ac:dyDescent="0.25">
      <c r="A219" s="97">
        <v>216</v>
      </c>
      <c r="B219" s="103" t="s">
        <v>195</v>
      </c>
      <c r="C219" s="98">
        <v>871871200804484</v>
      </c>
      <c r="D219" s="99">
        <v>5</v>
      </c>
      <c r="E219" s="99" t="s">
        <v>116</v>
      </c>
      <c r="F219" s="97">
        <v>2024</v>
      </c>
      <c r="G219" s="99" t="s">
        <v>159</v>
      </c>
      <c r="H219" s="99" t="s">
        <v>112</v>
      </c>
      <c r="I219" s="99"/>
      <c r="J219" s="97"/>
      <c r="K219" s="101" t="s">
        <v>291</v>
      </c>
      <c r="L219" s="103"/>
      <c r="M219" s="107">
        <v>-18</v>
      </c>
      <c r="N219" s="104">
        <f t="shared" si="7"/>
        <v>459.93000000000285</v>
      </c>
    </row>
    <row r="220" spans="1:14" x14ac:dyDescent="0.25">
      <c r="A220" s="97">
        <v>217</v>
      </c>
      <c r="B220" s="103" t="s">
        <v>248</v>
      </c>
      <c r="C220" s="98">
        <v>71001</v>
      </c>
      <c r="D220" s="99">
        <v>10</v>
      </c>
      <c r="E220" s="99" t="s">
        <v>116</v>
      </c>
      <c r="F220" s="97">
        <v>2024</v>
      </c>
      <c r="G220" s="99" t="s">
        <v>196</v>
      </c>
      <c r="H220" s="99" t="s">
        <v>113</v>
      </c>
      <c r="I220" s="99" t="s">
        <v>262</v>
      </c>
      <c r="J220" s="97"/>
      <c r="K220" s="108" t="s">
        <v>114</v>
      </c>
      <c r="L220" s="103"/>
      <c r="M220" s="106">
        <v>-2971.27</v>
      </c>
      <c r="N220" s="104">
        <f t="shared" si="7"/>
        <v>-2511.339999999997</v>
      </c>
    </row>
    <row r="221" spans="1:14" x14ac:dyDescent="0.25">
      <c r="A221" s="97">
        <v>218</v>
      </c>
      <c r="B221" s="103" t="s">
        <v>222</v>
      </c>
      <c r="C221" s="98">
        <v>98</v>
      </c>
      <c r="D221" s="99">
        <v>10</v>
      </c>
      <c r="E221" s="99" t="s">
        <v>116</v>
      </c>
      <c r="F221" s="97">
        <v>2024</v>
      </c>
      <c r="G221" s="99" t="s">
        <v>173</v>
      </c>
      <c r="H221" s="99" t="s">
        <v>164</v>
      </c>
      <c r="I221" s="99" t="s">
        <v>221</v>
      </c>
      <c r="J221" s="97"/>
      <c r="K221" s="105" t="s">
        <v>288</v>
      </c>
      <c r="L221" s="117">
        <v>3000</v>
      </c>
      <c r="M221" s="103"/>
      <c r="N221" s="104">
        <f t="shared" ref="N221:N267" si="8">N220+L221+M221</f>
        <v>488.66000000000304</v>
      </c>
    </row>
    <row r="222" spans="1:14" x14ac:dyDescent="0.25">
      <c r="A222" s="97">
        <v>219</v>
      </c>
      <c r="B222" s="103" t="s">
        <v>448</v>
      </c>
      <c r="C222" s="98">
        <v>1900933063837</v>
      </c>
      <c r="D222" s="99">
        <v>10</v>
      </c>
      <c r="E222" s="99" t="s">
        <v>116</v>
      </c>
      <c r="F222" s="97">
        <v>2024</v>
      </c>
      <c r="G222" s="99" t="s">
        <v>173</v>
      </c>
      <c r="H222" s="99" t="s">
        <v>164</v>
      </c>
      <c r="I222" s="99" t="s">
        <v>221</v>
      </c>
      <c r="J222" s="97"/>
      <c r="K222" s="105" t="s">
        <v>288</v>
      </c>
      <c r="L222" s="117">
        <v>93.24</v>
      </c>
      <c r="M222" s="103"/>
      <c r="N222" s="104">
        <f t="shared" si="8"/>
        <v>581.90000000000305</v>
      </c>
    </row>
    <row r="223" spans="1:14" x14ac:dyDescent="0.25">
      <c r="A223" s="97">
        <v>220</v>
      </c>
      <c r="B223" s="103" t="s">
        <v>263</v>
      </c>
      <c r="C223" s="98">
        <v>111931000003943</v>
      </c>
      <c r="D223" s="99">
        <v>11</v>
      </c>
      <c r="E223" s="99" t="s">
        <v>116</v>
      </c>
      <c r="F223" s="97">
        <v>2024</v>
      </c>
      <c r="G223" s="99" t="s">
        <v>160</v>
      </c>
      <c r="H223" s="99" t="s">
        <v>264</v>
      </c>
      <c r="I223" s="99" t="s">
        <v>263</v>
      </c>
      <c r="J223" s="97"/>
      <c r="K223" s="105" t="s">
        <v>288</v>
      </c>
      <c r="L223" s="124">
        <v>455</v>
      </c>
      <c r="M223" s="103"/>
      <c r="N223" s="104">
        <f t="shared" si="8"/>
        <v>1036.900000000003</v>
      </c>
    </row>
    <row r="224" spans="1:14" x14ac:dyDescent="0.25">
      <c r="A224" s="97">
        <v>221</v>
      </c>
      <c r="B224" s="103" t="s">
        <v>240</v>
      </c>
      <c r="C224" s="98">
        <v>551369000032039</v>
      </c>
      <c r="D224" s="99">
        <v>17</v>
      </c>
      <c r="E224" s="99" t="s">
        <v>116</v>
      </c>
      <c r="F224" s="97">
        <v>2024</v>
      </c>
      <c r="G224" s="99" t="s">
        <v>156</v>
      </c>
      <c r="H224" s="99" t="s">
        <v>264</v>
      </c>
      <c r="I224" s="99" t="s">
        <v>265</v>
      </c>
      <c r="J224" s="97"/>
      <c r="K224" s="105" t="s">
        <v>288</v>
      </c>
      <c r="L224" s="103"/>
      <c r="M224" s="107">
        <v>-455</v>
      </c>
      <c r="N224" s="104">
        <f t="shared" si="8"/>
        <v>581.90000000000305</v>
      </c>
    </row>
    <row r="225" spans="1:14" x14ac:dyDescent="0.25">
      <c r="A225" s="97">
        <v>222</v>
      </c>
      <c r="B225" s="103" t="s">
        <v>351</v>
      </c>
      <c r="C225" s="98">
        <v>554439000039504</v>
      </c>
      <c r="D225" s="99">
        <v>17</v>
      </c>
      <c r="E225" s="99" t="s">
        <v>116</v>
      </c>
      <c r="F225" s="97">
        <v>2024</v>
      </c>
      <c r="G225" s="99" t="s">
        <v>156</v>
      </c>
      <c r="H225" s="99" t="s">
        <v>164</v>
      </c>
      <c r="I225" s="99" t="s">
        <v>221</v>
      </c>
      <c r="J225" s="97"/>
      <c r="K225" s="105" t="s">
        <v>288</v>
      </c>
      <c r="L225" s="109"/>
      <c r="M225" s="106">
        <v>-1463</v>
      </c>
      <c r="N225" s="104">
        <f t="shared" si="8"/>
        <v>-881.09999999999695</v>
      </c>
    </row>
    <row r="226" spans="1:14" x14ac:dyDescent="0.25">
      <c r="A226" s="97">
        <v>223</v>
      </c>
      <c r="B226" s="103" t="s">
        <v>222</v>
      </c>
      <c r="C226" s="98">
        <v>98</v>
      </c>
      <c r="D226" s="99">
        <v>17</v>
      </c>
      <c r="E226" s="99" t="s">
        <v>116</v>
      </c>
      <c r="F226" s="97">
        <v>2024</v>
      </c>
      <c r="G226" s="99" t="s">
        <v>173</v>
      </c>
      <c r="H226" s="99" t="s">
        <v>164</v>
      </c>
      <c r="I226" s="99" t="s">
        <v>221</v>
      </c>
      <c r="J226" s="97"/>
      <c r="K226" s="105" t="s">
        <v>288</v>
      </c>
      <c r="L226" s="117">
        <v>1000</v>
      </c>
      <c r="M226" s="103"/>
      <c r="N226" s="104">
        <f t="shared" si="8"/>
        <v>118.90000000000305</v>
      </c>
    </row>
    <row r="227" spans="1:14" x14ac:dyDescent="0.25">
      <c r="A227" s="97">
        <v>224</v>
      </c>
      <c r="B227" s="103" t="s">
        <v>448</v>
      </c>
      <c r="C227" s="98">
        <v>1900933063837</v>
      </c>
      <c r="D227" s="99">
        <v>17</v>
      </c>
      <c r="E227" s="99" t="s">
        <v>116</v>
      </c>
      <c r="F227" s="97">
        <v>2024</v>
      </c>
      <c r="G227" s="99" t="s">
        <v>173</v>
      </c>
      <c r="H227" s="99" t="s">
        <v>164</v>
      </c>
      <c r="I227" s="99" t="s">
        <v>221</v>
      </c>
      <c r="J227" s="97"/>
      <c r="K227" s="105" t="s">
        <v>288</v>
      </c>
      <c r="L227" s="117">
        <v>32.520000000000003</v>
      </c>
      <c r="M227" s="103"/>
      <c r="N227" s="104">
        <f t="shared" si="8"/>
        <v>151.42000000000306</v>
      </c>
    </row>
    <row r="228" spans="1:14" x14ac:dyDescent="0.25">
      <c r="A228" s="97">
        <v>225</v>
      </c>
      <c r="B228" s="103" t="s">
        <v>248</v>
      </c>
      <c r="C228" s="98">
        <v>554439000039504</v>
      </c>
      <c r="D228" s="99">
        <v>18</v>
      </c>
      <c r="E228" s="99" t="s">
        <v>116</v>
      </c>
      <c r="F228" s="97">
        <v>2024</v>
      </c>
      <c r="G228" s="99" t="s">
        <v>205</v>
      </c>
      <c r="H228" s="99" t="s">
        <v>197</v>
      </c>
      <c r="I228" s="99" t="s">
        <v>266</v>
      </c>
      <c r="J228" s="97"/>
      <c r="K228" s="111" t="s">
        <v>292</v>
      </c>
      <c r="L228" s="103"/>
      <c r="M228" s="106">
        <v>-9802.48</v>
      </c>
      <c r="N228" s="104">
        <f t="shared" si="8"/>
        <v>-9651.0599999999959</v>
      </c>
    </row>
    <row r="229" spans="1:14" x14ac:dyDescent="0.25">
      <c r="A229" s="97">
        <v>226</v>
      </c>
      <c r="B229" s="103" t="s">
        <v>248</v>
      </c>
      <c r="C229" s="98">
        <v>554439000039504</v>
      </c>
      <c r="D229" s="99">
        <v>18</v>
      </c>
      <c r="E229" s="99" t="s">
        <v>116</v>
      </c>
      <c r="F229" s="97">
        <v>2024</v>
      </c>
      <c r="G229" s="99" t="s">
        <v>205</v>
      </c>
      <c r="H229" s="99" t="s">
        <v>197</v>
      </c>
      <c r="I229" s="99" t="s">
        <v>267</v>
      </c>
      <c r="J229" s="97"/>
      <c r="K229" s="111" t="s">
        <v>292</v>
      </c>
      <c r="L229" s="103"/>
      <c r="M229" s="106">
        <v>-15649.61</v>
      </c>
      <c r="N229" s="104">
        <f t="shared" si="8"/>
        <v>-25300.67</v>
      </c>
    </row>
    <row r="230" spans="1:14" x14ac:dyDescent="0.25">
      <c r="A230" s="97">
        <v>227</v>
      </c>
      <c r="B230" s="103" t="s">
        <v>248</v>
      </c>
      <c r="C230" s="98">
        <v>554439000039504</v>
      </c>
      <c r="D230" s="99">
        <v>18</v>
      </c>
      <c r="E230" s="99" t="s">
        <v>116</v>
      </c>
      <c r="F230" s="97">
        <v>2024</v>
      </c>
      <c r="G230" s="99" t="s">
        <v>205</v>
      </c>
      <c r="H230" s="99" t="s">
        <v>197</v>
      </c>
      <c r="I230" s="99" t="s">
        <v>268</v>
      </c>
      <c r="J230" s="97"/>
      <c r="K230" s="111" t="s">
        <v>292</v>
      </c>
      <c r="L230" s="103"/>
      <c r="M230" s="106">
        <v>-7608.59</v>
      </c>
      <c r="N230" s="104">
        <f t="shared" si="8"/>
        <v>-32909.259999999995</v>
      </c>
    </row>
    <row r="231" spans="1:14" x14ac:dyDescent="0.25">
      <c r="A231" s="97">
        <v>228</v>
      </c>
      <c r="B231" s="103" t="s">
        <v>222</v>
      </c>
      <c r="C231" s="98">
        <v>98</v>
      </c>
      <c r="D231" s="99">
        <v>18</v>
      </c>
      <c r="E231" s="99" t="s">
        <v>116</v>
      </c>
      <c r="F231" s="97">
        <v>2024</v>
      </c>
      <c r="G231" s="99" t="s">
        <v>173</v>
      </c>
      <c r="H231" s="99" t="s">
        <v>164</v>
      </c>
      <c r="I231" s="99" t="s">
        <v>221</v>
      </c>
      <c r="J231" s="97"/>
      <c r="K231" s="105" t="s">
        <v>288</v>
      </c>
      <c r="L231" s="117">
        <v>33000</v>
      </c>
      <c r="M231" s="103"/>
      <c r="N231" s="104">
        <f t="shared" si="8"/>
        <v>90.740000000005239</v>
      </c>
    </row>
    <row r="232" spans="1:14" x14ac:dyDescent="0.25">
      <c r="A232" s="97">
        <v>229</v>
      </c>
      <c r="B232" s="103" t="s">
        <v>448</v>
      </c>
      <c r="C232" s="98">
        <v>1900933063837</v>
      </c>
      <c r="D232" s="99">
        <v>18</v>
      </c>
      <c r="E232" s="99" t="s">
        <v>116</v>
      </c>
      <c r="F232" s="97">
        <v>2024</v>
      </c>
      <c r="G232" s="99" t="s">
        <v>173</v>
      </c>
      <c r="H232" s="99" t="s">
        <v>164</v>
      </c>
      <c r="I232" s="99" t="s">
        <v>221</v>
      </c>
      <c r="J232" s="97"/>
      <c r="K232" s="105" t="s">
        <v>288</v>
      </c>
      <c r="L232" s="117">
        <v>1083.06</v>
      </c>
      <c r="M232" s="103"/>
      <c r="N232" s="104">
        <f t="shared" si="8"/>
        <v>1173.8000000000052</v>
      </c>
    </row>
    <row r="233" spans="1:14" x14ac:dyDescent="0.25">
      <c r="A233" s="97">
        <v>230</v>
      </c>
      <c r="B233" s="103" t="s">
        <v>198</v>
      </c>
      <c r="C233" s="98">
        <v>551882000762037</v>
      </c>
      <c r="D233" s="99">
        <v>22</v>
      </c>
      <c r="E233" s="99" t="s">
        <v>116</v>
      </c>
      <c r="F233" s="97">
        <v>2024</v>
      </c>
      <c r="G233" s="99" t="s">
        <v>156</v>
      </c>
      <c r="H233" s="99" t="s">
        <v>180</v>
      </c>
      <c r="I233" s="99" t="s">
        <v>218</v>
      </c>
      <c r="J233" s="97"/>
      <c r="K233" s="105" t="s">
        <v>309</v>
      </c>
      <c r="L233" s="103"/>
      <c r="M233" s="106">
        <v>-4182.57</v>
      </c>
      <c r="N233" s="104">
        <f t="shared" si="8"/>
        <v>-3008.7699999999945</v>
      </c>
    </row>
    <row r="234" spans="1:14" x14ac:dyDescent="0.25">
      <c r="A234" s="97">
        <v>231</v>
      </c>
      <c r="B234" s="103" t="s">
        <v>198</v>
      </c>
      <c r="C234" s="98">
        <v>553473000008244</v>
      </c>
      <c r="D234" s="99">
        <v>22</v>
      </c>
      <c r="E234" s="99" t="s">
        <v>116</v>
      </c>
      <c r="F234" s="97">
        <v>2024</v>
      </c>
      <c r="G234" s="99" t="s">
        <v>156</v>
      </c>
      <c r="H234" s="99" t="s">
        <v>186</v>
      </c>
      <c r="I234" s="99" t="s">
        <v>218</v>
      </c>
      <c r="J234" s="97"/>
      <c r="K234" s="101" t="s">
        <v>341</v>
      </c>
      <c r="L234" s="103"/>
      <c r="M234" s="106">
        <v>-2497.2399999999998</v>
      </c>
      <c r="N234" s="104">
        <f t="shared" si="8"/>
        <v>-5506.0099999999948</v>
      </c>
    </row>
    <row r="235" spans="1:14" x14ac:dyDescent="0.25">
      <c r="A235" s="97">
        <v>232</v>
      </c>
      <c r="B235" s="103" t="s">
        <v>198</v>
      </c>
      <c r="C235" s="98">
        <v>554439000019738</v>
      </c>
      <c r="D235" s="99">
        <v>22</v>
      </c>
      <c r="E235" s="99" t="s">
        <v>116</v>
      </c>
      <c r="F235" s="97">
        <v>2024</v>
      </c>
      <c r="G235" s="99" t="s">
        <v>156</v>
      </c>
      <c r="H235" s="99" t="s">
        <v>181</v>
      </c>
      <c r="I235" s="99" t="s">
        <v>218</v>
      </c>
      <c r="J235" s="97"/>
      <c r="K235" s="101" t="s">
        <v>337</v>
      </c>
      <c r="L235" s="103"/>
      <c r="M235" s="106">
        <v>-6304.53</v>
      </c>
      <c r="N235" s="104">
        <f t="shared" si="8"/>
        <v>-11810.539999999994</v>
      </c>
    </row>
    <row r="236" spans="1:14" x14ac:dyDescent="0.25">
      <c r="A236" s="97">
        <v>233</v>
      </c>
      <c r="B236" s="103" t="s">
        <v>198</v>
      </c>
      <c r="C236" s="98">
        <v>554732000113556</v>
      </c>
      <c r="D236" s="99">
        <v>22</v>
      </c>
      <c r="E236" s="99" t="s">
        <v>116</v>
      </c>
      <c r="F236" s="97">
        <v>2024</v>
      </c>
      <c r="G236" s="99" t="s">
        <v>156</v>
      </c>
      <c r="H236" s="99" t="s">
        <v>251</v>
      </c>
      <c r="I236" s="99" t="s">
        <v>218</v>
      </c>
      <c r="J236" s="97"/>
      <c r="K236" s="101" t="s">
        <v>338</v>
      </c>
      <c r="L236" s="103"/>
      <c r="M236" s="106">
        <v>-2439.79</v>
      </c>
      <c r="N236" s="104">
        <f t="shared" si="8"/>
        <v>-14250.329999999994</v>
      </c>
    </row>
    <row r="237" spans="1:14" x14ac:dyDescent="0.25">
      <c r="A237" s="97">
        <v>234</v>
      </c>
      <c r="B237" s="103" t="s">
        <v>198</v>
      </c>
      <c r="C237" s="98">
        <v>554732000132604</v>
      </c>
      <c r="D237" s="99">
        <v>22</v>
      </c>
      <c r="E237" s="99" t="s">
        <v>116</v>
      </c>
      <c r="F237" s="97">
        <v>2024</v>
      </c>
      <c r="G237" s="99" t="s">
        <v>156</v>
      </c>
      <c r="H237" s="99" t="s">
        <v>256</v>
      </c>
      <c r="I237" s="99" t="s">
        <v>218</v>
      </c>
      <c r="J237" s="97"/>
      <c r="K237" s="105" t="s">
        <v>315</v>
      </c>
      <c r="L237" s="103"/>
      <c r="M237" s="106">
        <v>-2939.81</v>
      </c>
      <c r="N237" s="104">
        <f t="shared" si="8"/>
        <v>-17190.139999999996</v>
      </c>
    </row>
    <row r="238" spans="1:14" x14ac:dyDescent="0.25">
      <c r="A238" s="97">
        <v>235</v>
      </c>
      <c r="B238" s="103" t="s">
        <v>198</v>
      </c>
      <c r="C238" s="98">
        <v>72201</v>
      </c>
      <c r="D238" s="99">
        <v>22</v>
      </c>
      <c r="E238" s="99" t="s">
        <v>116</v>
      </c>
      <c r="F238" s="97">
        <v>2024</v>
      </c>
      <c r="G238" s="99" t="s">
        <v>161</v>
      </c>
      <c r="H238" s="99" t="s">
        <v>182</v>
      </c>
      <c r="I238" s="99" t="s">
        <v>218</v>
      </c>
      <c r="J238" s="97"/>
      <c r="K238" s="105" t="s">
        <v>310</v>
      </c>
      <c r="L238" s="103"/>
      <c r="M238" s="106">
        <v>-4673.46</v>
      </c>
      <c r="N238" s="104">
        <f t="shared" si="8"/>
        <v>-21863.599999999995</v>
      </c>
    </row>
    <row r="239" spans="1:14" x14ac:dyDescent="0.25">
      <c r="A239" s="97">
        <v>236</v>
      </c>
      <c r="B239" s="103" t="s">
        <v>222</v>
      </c>
      <c r="C239" s="98">
        <v>98</v>
      </c>
      <c r="D239" s="99">
        <v>22</v>
      </c>
      <c r="E239" s="99" t="s">
        <v>116</v>
      </c>
      <c r="F239" s="97">
        <v>2024</v>
      </c>
      <c r="G239" s="99" t="s">
        <v>173</v>
      </c>
      <c r="H239" s="99" t="s">
        <v>164</v>
      </c>
      <c r="I239" s="99" t="s">
        <v>221</v>
      </c>
      <c r="J239" s="97"/>
      <c r="K239" s="105" t="s">
        <v>288</v>
      </c>
      <c r="L239" s="102">
        <v>22000</v>
      </c>
      <c r="M239" s="103"/>
      <c r="N239" s="104">
        <f t="shared" si="8"/>
        <v>136.40000000000509</v>
      </c>
    </row>
    <row r="240" spans="1:14" x14ac:dyDescent="0.25">
      <c r="A240" s="97">
        <v>237</v>
      </c>
      <c r="B240" s="103" t="s">
        <v>448</v>
      </c>
      <c r="C240" s="98">
        <v>1900933063837</v>
      </c>
      <c r="D240" s="99">
        <v>22</v>
      </c>
      <c r="E240" s="99" t="s">
        <v>116</v>
      </c>
      <c r="F240" s="97">
        <v>2024</v>
      </c>
      <c r="G240" s="99" t="s">
        <v>173</v>
      </c>
      <c r="H240" s="99" t="s">
        <v>164</v>
      </c>
      <c r="I240" s="99" t="s">
        <v>221</v>
      </c>
      <c r="J240" s="97"/>
      <c r="K240" s="105" t="s">
        <v>288</v>
      </c>
      <c r="L240" s="126">
        <v>734.8</v>
      </c>
      <c r="M240" s="103"/>
      <c r="N240" s="104">
        <f t="shared" si="8"/>
        <v>871.20000000000505</v>
      </c>
    </row>
    <row r="241" spans="1:14" x14ac:dyDescent="0.25">
      <c r="A241" s="97">
        <v>238</v>
      </c>
      <c r="B241" s="103" t="s">
        <v>198</v>
      </c>
      <c r="C241" s="98">
        <v>553653000026023</v>
      </c>
      <c r="D241" s="99">
        <v>23</v>
      </c>
      <c r="E241" s="99" t="s">
        <v>116</v>
      </c>
      <c r="F241" s="97">
        <v>2024</v>
      </c>
      <c r="G241" s="99" t="s">
        <v>156</v>
      </c>
      <c r="H241" s="99" t="s">
        <v>358</v>
      </c>
      <c r="I241" s="99" t="s">
        <v>221</v>
      </c>
      <c r="J241" s="97"/>
      <c r="K241" s="101" t="s">
        <v>343</v>
      </c>
      <c r="L241" s="103"/>
      <c r="M241" s="106">
        <v>-5307.12</v>
      </c>
      <c r="N241" s="104">
        <f t="shared" si="8"/>
        <v>-4435.9199999999946</v>
      </c>
    </row>
    <row r="242" spans="1:14" x14ac:dyDescent="0.25">
      <c r="A242" s="97">
        <v>239</v>
      </c>
      <c r="B242" s="103" t="s">
        <v>198</v>
      </c>
      <c r="C242" s="98">
        <v>553655000030368</v>
      </c>
      <c r="D242" s="99">
        <v>23</v>
      </c>
      <c r="E242" s="99" t="s">
        <v>116</v>
      </c>
      <c r="F242" s="97">
        <v>2024</v>
      </c>
      <c r="G242" s="99" t="s">
        <v>156</v>
      </c>
      <c r="H242" s="99" t="s">
        <v>232</v>
      </c>
      <c r="I242" s="99" t="s">
        <v>221</v>
      </c>
      <c r="J242" s="97"/>
      <c r="K242" s="105" t="s">
        <v>313</v>
      </c>
      <c r="L242" s="103"/>
      <c r="M242" s="106">
        <v>-2761.64</v>
      </c>
      <c r="N242" s="104">
        <f t="shared" si="8"/>
        <v>-7197.559999999994</v>
      </c>
    </row>
    <row r="243" spans="1:14" x14ac:dyDescent="0.25">
      <c r="A243" s="97">
        <v>240</v>
      </c>
      <c r="B243" s="103" t="s">
        <v>222</v>
      </c>
      <c r="C243" s="98">
        <v>98</v>
      </c>
      <c r="D243" s="99">
        <v>23</v>
      </c>
      <c r="E243" s="99" t="s">
        <v>116</v>
      </c>
      <c r="F243" s="97">
        <v>2024</v>
      </c>
      <c r="G243" s="99" t="s">
        <v>173</v>
      </c>
      <c r="H243" s="99" t="s">
        <v>164</v>
      </c>
      <c r="I243" s="99" t="s">
        <v>221</v>
      </c>
      <c r="J243" s="97"/>
      <c r="K243" s="105" t="s">
        <v>288</v>
      </c>
      <c r="L243" s="102">
        <v>7500</v>
      </c>
      <c r="M243" s="103"/>
      <c r="N243" s="104">
        <f t="shared" si="8"/>
        <v>302.44000000000597</v>
      </c>
    </row>
    <row r="244" spans="1:14" x14ac:dyDescent="0.25">
      <c r="A244" s="97">
        <v>241</v>
      </c>
      <c r="B244" s="103" t="s">
        <v>448</v>
      </c>
      <c r="C244" s="98">
        <v>1900933063837</v>
      </c>
      <c r="D244" s="99">
        <v>23</v>
      </c>
      <c r="E244" s="99" t="s">
        <v>116</v>
      </c>
      <c r="F244" s="97">
        <v>2024</v>
      </c>
      <c r="G244" s="99" t="s">
        <v>173</v>
      </c>
      <c r="H244" s="99" t="s">
        <v>164</v>
      </c>
      <c r="I244" s="99" t="s">
        <v>221</v>
      </c>
      <c r="J244" s="97"/>
      <c r="K244" s="105" t="s">
        <v>288</v>
      </c>
      <c r="L244" s="126">
        <v>252.75</v>
      </c>
      <c r="M244" s="103"/>
      <c r="N244" s="104">
        <f t="shared" si="8"/>
        <v>555.19000000000597</v>
      </c>
    </row>
    <row r="245" spans="1:14" x14ac:dyDescent="0.25">
      <c r="A245" s="97">
        <v>242</v>
      </c>
      <c r="B245" s="103" t="s">
        <v>229</v>
      </c>
      <c r="C245" s="98">
        <v>73001</v>
      </c>
      <c r="D245" s="99">
        <v>30</v>
      </c>
      <c r="E245" s="99" t="s">
        <v>116</v>
      </c>
      <c r="F245" s="97">
        <v>2024</v>
      </c>
      <c r="G245" s="99" t="s">
        <v>227</v>
      </c>
      <c r="H245" s="99" t="s">
        <v>226</v>
      </c>
      <c r="I245" s="99" t="s">
        <v>230</v>
      </c>
      <c r="J245" s="97"/>
      <c r="K245" s="105" t="s">
        <v>320</v>
      </c>
      <c r="L245" s="103"/>
      <c r="M245" s="106">
        <v>-5320.63</v>
      </c>
      <c r="N245" s="104">
        <f t="shared" si="8"/>
        <v>-4765.4399999999941</v>
      </c>
    </row>
    <row r="246" spans="1:14" x14ac:dyDescent="0.25">
      <c r="A246" s="97">
        <v>243</v>
      </c>
      <c r="B246" s="103" t="s">
        <v>229</v>
      </c>
      <c r="C246" s="98">
        <v>73002</v>
      </c>
      <c r="D246" s="99">
        <v>30</v>
      </c>
      <c r="E246" s="99" t="s">
        <v>116</v>
      </c>
      <c r="F246" s="97">
        <v>2024</v>
      </c>
      <c r="G246" s="99" t="s">
        <v>227</v>
      </c>
      <c r="H246" s="99" t="s">
        <v>226</v>
      </c>
      <c r="I246" s="99" t="s">
        <v>230</v>
      </c>
      <c r="J246" s="97"/>
      <c r="K246" s="105" t="s">
        <v>320</v>
      </c>
      <c r="L246" s="103"/>
      <c r="M246" s="106">
        <v>-4359.21</v>
      </c>
      <c r="N246" s="104">
        <f t="shared" si="8"/>
        <v>-9124.6499999999942</v>
      </c>
    </row>
    <row r="247" spans="1:14" x14ac:dyDescent="0.25">
      <c r="A247" s="97">
        <v>244</v>
      </c>
      <c r="B247" s="103" t="s">
        <v>229</v>
      </c>
      <c r="C247" s="98">
        <v>73003</v>
      </c>
      <c r="D247" s="99">
        <v>30</v>
      </c>
      <c r="E247" s="99" t="s">
        <v>116</v>
      </c>
      <c r="F247" s="97">
        <v>2024</v>
      </c>
      <c r="G247" s="99" t="s">
        <v>227</v>
      </c>
      <c r="H247" s="99" t="s">
        <v>226</v>
      </c>
      <c r="I247" s="99" t="s">
        <v>230</v>
      </c>
      <c r="J247" s="97"/>
      <c r="K247" s="105" t="s">
        <v>320</v>
      </c>
      <c r="L247" s="103"/>
      <c r="M247" s="106">
        <v>-5719.91</v>
      </c>
      <c r="N247" s="104">
        <f t="shared" si="8"/>
        <v>-14844.559999999994</v>
      </c>
    </row>
    <row r="248" spans="1:14" x14ac:dyDescent="0.25">
      <c r="A248" s="97">
        <v>245</v>
      </c>
      <c r="B248" s="103" t="s">
        <v>222</v>
      </c>
      <c r="C248" s="98">
        <v>98</v>
      </c>
      <c r="D248" s="99">
        <v>30</v>
      </c>
      <c r="E248" s="99" t="s">
        <v>116</v>
      </c>
      <c r="F248" s="97">
        <v>2024</v>
      </c>
      <c r="G248" s="99" t="s">
        <v>173</v>
      </c>
      <c r="H248" s="99" t="s">
        <v>164</v>
      </c>
      <c r="I248" s="99" t="s">
        <v>221</v>
      </c>
      <c r="J248" s="97"/>
      <c r="K248" s="105" t="s">
        <v>288</v>
      </c>
      <c r="L248" s="117">
        <v>15000</v>
      </c>
      <c r="M248" s="103"/>
      <c r="N248" s="104">
        <f t="shared" si="8"/>
        <v>155.44000000000597</v>
      </c>
    </row>
    <row r="249" spans="1:14" x14ac:dyDescent="0.25">
      <c r="A249" s="97">
        <v>246</v>
      </c>
      <c r="B249" s="103" t="s">
        <v>448</v>
      </c>
      <c r="C249" s="98">
        <v>1900933063837</v>
      </c>
      <c r="D249" s="99">
        <v>30</v>
      </c>
      <c r="E249" s="99" t="s">
        <v>116</v>
      </c>
      <c r="F249" s="97">
        <v>2024</v>
      </c>
      <c r="G249" s="99" t="s">
        <v>173</v>
      </c>
      <c r="H249" s="99" t="s">
        <v>164</v>
      </c>
      <c r="I249" s="99" t="s">
        <v>221</v>
      </c>
      <c r="J249" s="97"/>
      <c r="K249" s="105" t="s">
        <v>288</v>
      </c>
      <c r="L249" s="117">
        <v>527.1</v>
      </c>
      <c r="M249" s="103"/>
      <c r="N249" s="113">
        <f t="shared" si="8"/>
        <v>682.54000000000599</v>
      </c>
    </row>
    <row r="250" spans="1:14" x14ac:dyDescent="0.25">
      <c r="A250" s="97">
        <v>247</v>
      </c>
      <c r="B250" s="103" t="s">
        <v>195</v>
      </c>
      <c r="C250" s="98">
        <v>832181103672904</v>
      </c>
      <c r="D250" s="99">
        <v>5</v>
      </c>
      <c r="E250" s="99" t="s">
        <v>117</v>
      </c>
      <c r="F250" s="97">
        <v>2024</v>
      </c>
      <c r="G250" s="99" t="s">
        <v>159</v>
      </c>
      <c r="H250" s="99" t="s">
        <v>112</v>
      </c>
      <c r="I250" s="99" t="s">
        <v>215</v>
      </c>
      <c r="J250" s="97"/>
      <c r="K250" s="101" t="s">
        <v>291</v>
      </c>
      <c r="L250" s="103"/>
      <c r="M250" s="107">
        <v>-18.45</v>
      </c>
      <c r="N250" s="104">
        <f t="shared" si="8"/>
        <v>664.09000000000594</v>
      </c>
    </row>
    <row r="251" spans="1:14" x14ac:dyDescent="0.25">
      <c r="A251" s="97">
        <v>248</v>
      </c>
      <c r="B251" s="103" t="s">
        <v>248</v>
      </c>
      <c r="C251" s="98">
        <v>81201</v>
      </c>
      <c r="D251" s="99">
        <v>12</v>
      </c>
      <c r="E251" s="99" t="s">
        <v>117</v>
      </c>
      <c r="F251" s="97">
        <v>2024</v>
      </c>
      <c r="G251" s="99" t="s">
        <v>196</v>
      </c>
      <c r="H251" s="99" t="s">
        <v>113</v>
      </c>
      <c r="I251" s="99" t="s">
        <v>269</v>
      </c>
      <c r="J251" s="97"/>
      <c r="K251" s="108" t="s">
        <v>114</v>
      </c>
      <c r="L251" s="103"/>
      <c r="M251" s="106">
        <v>-1573.8</v>
      </c>
      <c r="N251" s="104">
        <f t="shared" si="8"/>
        <v>-909.70999999999401</v>
      </c>
    </row>
    <row r="252" spans="1:14" x14ac:dyDescent="0.25">
      <c r="A252" s="97">
        <v>249</v>
      </c>
      <c r="B252" s="103" t="s">
        <v>222</v>
      </c>
      <c r="C252" s="98">
        <v>98</v>
      </c>
      <c r="D252" s="99">
        <v>12</v>
      </c>
      <c r="E252" s="99" t="s">
        <v>117</v>
      </c>
      <c r="F252" s="97">
        <v>2024</v>
      </c>
      <c r="G252" s="99" t="s">
        <v>173</v>
      </c>
      <c r="H252" s="99" t="s">
        <v>164</v>
      </c>
      <c r="I252" s="99" t="s">
        <v>221</v>
      </c>
      <c r="J252" s="97"/>
      <c r="K252" s="105" t="s">
        <v>288</v>
      </c>
      <c r="L252" s="117">
        <v>1000</v>
      </c>
      <c r="M252" s="103"/>
      <c r="N252" s="104">
        <f t="shared" si="8"/>
        <v>90.290000000005989</v>
      </c>
    </row>
    <row r="253" spans="1:14" x14ac:dyDescent="0.25">
      <c r="A253" s="97">
        <v>250</v>
      </c>
      <c r="B253" s="103" t="s">
        <v>448</v>
      </c>
      <c r="C253" s="98">
        <v>1900933063837</v>
      </c>
      <c r="D253" s="99">
        <v>12</v>
      </c>
      <c r="E253" s="99" t="s">
        <v>117</v>
      </c>
      <c r="F253" s="97">
        <v>2024</v>
      </c>
      <c r="G253" s="99" t="s">
        <v>173</v>
      </c>
      <c r="H253" s="99" t="s">
        <v>164</v>
      </c>
      <c r="I253" s="99" t="s">
        <v>221</v>
      </c>
      <c r="J253" s="97"/>
      <c r="K253" s="105" t="s">
        <v>288</v>
      </c>
      <c r="L253" s="117">
        <v>39.020000000000003</v>
      </c>
      <c r="M253" s="103"/>
      <c r="N253" s="104">
        <f t="shared" si="8"/>
        <v>129.310000000006</v>
      </c>
    </row>
    <row r="254" spans="1:14" x14ac:dyDescent="0.25">
      <c r="A254" s="97">
        <v>251</v>
      </c>
      <c r="B254" s="103" t="s">
        <v>248</v>
      </c>
      <c r="C254" s="98">
        <v>554439000039504</v>
      </c>
      <c r="D254" s="99">
        <v>14</v>
      </c>
      <c r="E254" s="99" t="s">
        <v>117</v>
      </c>
      <c r="F254" s="97">
        <v>2024</v>
      </c>
      <c r="G254" s="99" t="s">
        <v>205</v>
      </c>
      <c r="H254" s="99" t="s">
        <v>197</v>
      </c>
      <c r="I254" s="99" t="s">
        <v>272</v>
      </c>
      <c r="J254" s="97"/>
      <c r="K254" s="111" t="s">
        <v>292</v>
      </c>
      <c r="L254" s="103"/>
      <c r="M254" s="106">
        <v>-9006.73</v>
      </c>
      <c r="N254" s="104">
        <f t="shared" si="8"/>
        <v>-8877.4199999999928</v>
      </c>
    </row>
    <row r="255" spans="1:14" x14ac:dyDescent="0.25">
      <c r="A255" s="97">
        <v>252</v>
      </c>
      <c r="B255" s="103" t="s">
        <v>248</v>
      </c>
      <c r="C255" s="98">
        <v>554439000039504</v>
      </c>
      <c r="D255" s="99">
        <v>14</v>
      </c>
      <c r="E255" s="99" t="s">
        <v>117</v>
      </c>
      <c r="F255" s="97">
        <v>2024</v>
      </c>
      <c r="G255" s="99" t="s">
        <v>205</v>
      </c>
      <c r="H255" s="99" t="s">
        <v>197</v>
      </c>
      <c r="I255" s="99" t="s">
        <v>271</v>
      </c>
      <c r="J255" s="97"/>
      <c r="K255" s="111" t="s">
        <v>292</v>
      </c>
      <c r="L255" s="103"/>
      <c r="M255" s="106">
        <v>-4016.95</v>
      </c>
      <c r="N255" s="104">
        <f t="shared" si="8"/>
        <v>-12894.369999999992</v>
      </c>
    </row>
    <row r="256" spans="1:14" x14ac:dyDescent="0.25">
      <c r="A256" s="97">
        <v>253</v>
      </c>
      <c r="B256" s="103" t="s">
        <v>248</v>
      </c>
      <c r="C256" s="98">
        <v>554439000039504</v>
      </c>
      <c r="D256" s="99">
        <v>14</v>
      </c>
      <c r="E256" s="99" t="s">
        <v>117</v>
      </c>
      <c r="F256" s="97">
        <v>2024</v>
      </c>
      <c r="G256" s="99" t="s">
        <v>205</v>
      </c>
      <c r="H256" s="99" t="s">
        <v>197</v>
      </c>
      <c r="I256" s="99" t="s">
        <v>270</v>
      </c>
      <c r="J256" s="97"/>
      <c r="K256" s="111" t="s">
        <v>292</v>
      </c>
      <c r="L256" s="103"/>
      <c r="M256" s="106">
        <v>-6611.75</v>
      </c>
      <c r="N256" s="104">
        <f t="shared" si="8"/>
        <v>-19506.119999999992</v>
      </c>
    </row>
    <row r="257" spans="1:14" x14ac:dyDescent="0.25">
      <c r="A257" s="97">
        <v>254</v>
      </c>
      <c r="B257" s="103" t="s">
        <v>222</v>
      </c>
      <c r="C257" s="98">
        <v>98</v>
      </c>
      <c r="D257" s="99">
        <v>14</v>
      </c>
      <c r="E257" s="99" t="s">
        <v>117</v>
      </c>
      <c r="F257" s="97">
        <v>2024</v>
      </c>
      <c r="G257" s="99" t="s">
        <v>173</v>
      </c>
      <c r="H257" s="99" t="s">
        <v>164</v>
      </c>
      <c r="I257" s="99" t="s">
        <v>221</v>
      </c>
      <c r="J257" s="97"/>
      <c r="K257" s="105" t="s">
        <v>288</v>
      </c>
      <c r="L257" s="117">
        <v>20000</v>
      </c>
      <c r="M257" s="103"/>
      <c r="N257" s="104">
        <f t="shared" si="8"/>
        <v>493.88000000000829</v>
      </c>
    </row>
    <row r="258" spans="1:14" x14ac:dyDescent="0.25">
      <c r="A258" s="97">
        <v>255</v>
      </c>
      <c r="B258" s="103" t="s">
        <v>448</v>
      </c>
      <c r="C258" s="98">
        <v>1900933063837</v>
      </c>
      <c r="D258" s="99">
        <v>14</v>
      </c>
      <c r="E258" s="99" t="s">
        <v>117</v>
      </c>
      <c r="F258" s="97">
        <v>2024</v>
      </c>
      <c r="G258" s="99" t="s">
        <v>173</v>
      </c>
      <c r="H258" s="99" t="s">
        <v>164</v>
      </c>
      <c r="I258" s="99" t="s">
        <v>221</v>
      </c>
      <c r="J258" s="97"/>
      <c r="K258" s="105" t="s">
        <v>288</v>
      </c>
      <c r="L258" s="117">
        <v>792.4</v>
      </c>
      <c r="M258" s="103"/>
      <c r="N258" s="104">
        <f t="shared" si="8"/>
        <v>1286.2800000000084</v>
      </c>
    </row>
    <row r="259" spans="1:14" x14ac:dyDescent="0.25">
      <c r="A259" s="97">
        <v>256</v>
      </c>
      <c r="B259" s="103" t="s">
        <v>198</v>
      </c>
      <c r="C259" s="98">
        <v>553653000026023</v>
      </c>
      <c r="D259" s="99">
        <v>19</v>
      </c>
      <c r="E259" s="99" t="s">
        <v>117</v>
      </c>
      <c r="F259" s="97">
        <v>2024</v>
      </c>
      <c r="G259" s="99" t="s">
        <v>156</v>
      </c>
      <c r="H259" s="99" t="s">
        <v>258</v>
      </c>
      <c r="I259" s="99" t="s">
        <v>218</v>
      </c>
      <c r="J259" s="97"/>
      <c r="K259" s="101" t="s">
        <v>343</v>
      </c>
      <c r="L259" s="103"/>
      <c r="M259" s="106">
        <v>-5307.12</v>
      </c>
      <c r="N259" s="104">
        <f t="shared" si="8"/>
        <v>-4020.8399999999915</v>
      </c>
    </row>
    <row r="260" spans="1:14" x14ac:dyDescent="0.25">
      <c r="A260" s="97">
        <v>257</v>
      </c>
      <c r="B260" s="103" t="s">
        <v>198</v>
      </c>
      <c r="C260" s="98">
        <v>554439000019738</v>
      </c>
      <c r="D260" s="99">
        <v>19</v>
      </c>
      <c r="E260" s="99" t="s">
        <v>117</v>
      </c>
      <c r="F260" s="97">
        <v>2024</v>
      </c>
      <c r="G260" s="99" t="s">
        <v>156</v>
      </c>
      <c r="H260" s="99" t="s">
        <v>181</v>
      </c>
      <c r="I260" s="99" t="s">
        <v>218</v>
      </c>
      <c r="J260" s="97"/>
      <c r="K260" s="101" t="s">
        <v>337</v>
      </c>
      <c r="L260" s="103"/>
      <c r="M260" s="106">
        <v>-6304.53</v>
      </c>
      <c r="N260" s="104">
        <f t="shared" si="8"/>
        <v>-10325.369999999992</v>
      </c>
    </row>
    <row r="261" spans="1:14" x14ac:dyDescent="0.25">
      <c r="A261" s="97">
        <v>258</v>
      </c>
      <c r="B261" s="103" t="s">
        <v>198</v>
      </c>
      <c r="C261" s="98">
        <v>554732000132604</v>
      </c>
      <c r="D261" s="99">
        <v>19</v>
      </c>
      <c r="E261" s="99" t="s">
        <v>117</v>
      </c>
      <c r="F261" s="97">
        <v>2024</v>
      </c>
      <c r="G261" s="99" t="s">
        <v>156</v>
      </c>
      <c r="H261" s="99" t="s">
        <v>256</v>
      </c>
      <c r="I261" s="99" t="s">
        <v>218</v>
      </c>
      <c r="J261" s="97"/>
      <c r="K261" s="105" t="s">
        <v>315</v>
      </c>
      <c r="L261" s="103"/>
      <c r="M261" s="106">
        <v>-2939.81</v>
      </c>
      <c r="N261" s="104">
        <f t="shared" si="8"/>
        <v>-13265.179999999991</v>
      </c>
    </row>
    <row r="262" spans="1:14" x14ac:dyDescent="0.25">
      <c r="A262" s="97">
        <v>259</v>
      </c>
      <c r="B262" s="103" t="s">
        <v>222</v>
      </c>
      <c r="C262" s="98">
        <v>98</v>
      </c>
      <c r="D262" s="99">
        <v>19</v>
      </c>
      <c r="E262" s="99" t="s">
        <v>117</v>
      </c>
      <c r="F262" s="97">
        <v>2024</v>
      </c>
      <c r="G262" s="99" t="s">
        <v>173</v>
      </c>
      <c r="H262" s="99" t="s">
        <v>164</v>
      </c>
      <c r="I262" s="99" t="s">
        <v>221</v>
      </c>
      <c r="J262" s="97"/>
      <c r="K262" s="105" t="s">
        <v>288</v>
      </c>
      <c r="L262" s="117">
        <v>13500</v>
      </c>
      <c r="M262" s="103"/>
      <c r="N262" s="104">
        <f t="shared" si="8"/>
        <v>234.8200000000088</v>
      </c>
    </row>
    <row r="263" spans="1:14" x14ac:dyDescent="0.25">
      <c r="A263" s="97">
        <v>260</v>
      </c>
      <c r="B263" s="103" t="s">
        <v>448</v>
      </c>
      <c r="C263" s="98">
        <v>1900933063837</v>
      </c>
      <c r="D263" s="99">
        <v>19</v>
      </c>
      <c r="E263" s="99" t="s">
        <v>117</v>
      </c>
      <c r="F263" s="97">
        <v>2024</v>
      </c>
      <c r="G263" s="99" t="s">
        <v>173</v>
      </c>
      <c r="H263" s="99" t="s">
        <v>164</v>
      </c>
      <c r="I263" s="99" t="s">
        <v>221</v>
      </c>
      <c r="J263" s="97"/>
      <c r="K263" s="105" t="s">
        <v>288</v>
      </c>
      <c r="L263" s="117">
        <v>547.02</v>
      </c>
      <c r="M263" s="103"/>
      <c r="N263" s="104">
        <f t="shared" si="8"/>
        <v>781.84000000000879</v>
      </c>
    </row>
    <row r="264" spans="1:14" x14ac:dyDescent="0.25">
      <c r="A264" s="97">
        <v>261</v>
      </c>
      <c r="B264" s="103" t="s">
        <v>229</v>
      </c>
      <c r="C264" s="98">
        <v>82201</v>
      </c>
      <c r="D264" s="99">
        <v>22</v>
      </c>
      <c r="E264" s="99" t="s">
        <v>117</v>
      </c>
      <c r="F264" s="97">
        <v>2024</v>
      </c>
      <c r="G264" s="99" t="s">
        <v>227</v>
      </c>
      <c r="H264" s="99" t="s">
        <v>226</v>
      </c>
      <c r="I264" s="99" t="s">
        <v>230</v>
      </c>
      <c r="J264" s="97"/>
      <c r="K264" s="105" t="s">
        <v>320</v>
      </c>
      <c r="L264" s="103"/>
      <c r="M264" s="106">
        <v>-5258.92</v>
      </c>
      <c r="N264" s="104">
        <f t="shared" si="8"/>
        <v>-4477.0799999999908</v>
      </c>
    </row>
    <row r="265" spans="1:14" x14ac:dyDescent="0.25">
      <c r="A265" s="97">
        <v>262</v>
      </c>
      <c r="B265" s="103" t="s">
        <v>222</v>
      </c>
      <c r="C265" s="98">
        <v>98</v>
      </c>
      <c r="D265" s="99">
        <v>22</v>
      </c>
      <c r="E265" s="99" t="s">
        <v>117</v>
      </c>
      <c r="F265" s="97">
        <v>2024</v>
      </c>
      <c r="G265" s="99" t="s">
        <v>173</v>
      </c>
      <c r="H265" s="99" t="s">
        <v>164</v>
      </c>
      <c r="I265" s="99" t="s">
        <v>221</v>
      </c>
      <c r="J265" s="97"/>
      <c r="K265" s="105" t="s">
        <v>288</v>
      </c>
      <c r="L265" s="117">
        <v>4500</v>
      </c>
      <c r="M265" s="103"/>
      <c r="N265" s="104">
        <f t="shared" si="8"/>
        <v>22.920000000009168</v>
      </c>
    </row>
    <row r="266" spans="1:14" x14ac:dyDescent="0.25">
      <c r="A266" s="97">
        <v>263</v>
      </c>
      <c r="B266" s="103" t="s">
        <v>448</v>
      </c>
      <c r="C266" s="98">
        <v>1900933063837</v>
      </c>
      <c r="D266" s="99">
        <v>22</v>
      </c>
      <c r="E266" s="99" t="s">
        <v>117</v>
      </c>
      <c r="F266" s="97">
        <v>2024</v>
      </c>
      <c r="G266" s="99" t="s">
        <v>173</v>
      </c>
      <c r="H266" s="99" t="s">
        <v>164</v>
      </c>
      <c r="I266" s="99" t="s">
        <v>221</v>
      </c>
      <c r="J266" s="97"/>
      <c r="K266" s="105" t="s">
        <v>288</v>
      </c>
      <c r="L266" s="117">
        <v>186.48</v>
      </c>
      <c r="M266" s="103"/>
      <c r="N266" s="113">
        <f t="shared" si="8"/>
        <v>209.40000000000916</v>
      </c>
    </row>
    <row r="267" spans="1:14" x14ac:dyDescent="0.25">
      <c r="A267" s="97">
        <v>264</v>
      </c>
      <c r="B267" s="103" t="s">
        <v>195</v>
      </c>
      <c r="C267" s="98">
        <v>892491200420648</v>
      </c>
      <c r="D267" s="99">
        <v>5</v>
      </c>
      <c r="E267" s="99" t="s">
        <v>118</v>
      </c>
      <c r="F267" s="97">
        <v>2024</v>
      </c>
      <c r="G267" s="99" t="s">
        <v>159</v>
      </c>
      <c r="H267" s="99" t="s">
        <v>112</v>
      </c>
      <c r="I267" s="99" t="s">
        <v>215</v>
      </c>
      <c r="J267" s="97"/>
      <c r="K267" s="101" t="s">
        <v>291</v>
      </c>
      <c r="L267" s="103"/>
      <c r="M267" s="107">
        <v>-36.9</v>
      </c>
      <c r="N267" s="104">
        <f t="shared" si="8"/>
        <v>172.50000000000915</v>
      </c>
    </row>
    <row r="268" spans="1:14" x14ac:dyDescent="0.25">
      <c r="A268" s="97">
        <v>265</v>
      </c>
      <c r="B268" s="103" t="s">
        <v>248</v>
      </c>
      <c r="C268" s="98">
        <v>90901</v>
      </c>
      <c r="D268" s="99">
        <v>9</v>
      </c>
      <c r="E268" s="99" t="s">
        <v>118</v>
      </c>
      <c r="F268" s="97">
        <v>2024</v>
      </c>
      <c r="G268" s="99" t="s">
        <v>196</v>
      </c>
      <c r="H268" s="99" t="s">
        <v>113</v>
      </c>
      <c r="I268" s="99" t="s">
        <v>273</v>
      </c>
      <c r="J268" s="97"/>
      <c r="K268" s="108" t="s">
        <v>114</v>
      </c>
      <c r="L268" s="103"/>
      <c r="M268" s="112">
        <v>-582.54999999999995</v>
      </c>
      <c r="N268" s="104">
        <f>N267+L268+M268</f>
        <v>-410.0499999999908</v>
      </c>
    </row>
    <row r="269" spans="1:14" x14ac:dyDescent="0.25">
      <c r="A269" s="97">
        <v>266</v>
      </c>
      <c r="B269" s="103" t="s">
        <v>222</v>
      </c>
      <c r="C269" s="98">
        <v>98</v>
      </c>
      <c r="D269" s="99">
        <v>9</v>
      </c>
      <c r="E269" s="99" t="s">
        <v>118</v>
      </c>
      <c r="F269" s="97">
        <v>2024</v>
      </c>
      <c r="G269" s="99" t="s">
        <v>173</v>
      </c>
      <c r="H269" s="99" t="s">
        <v>164</v>
      </c>
      <c r="I269" s="99" t="s">
        <v>221</v>
      </c>
      <c r="J269" s="97"/>
      <c r="K269" s="105" t="s">
        <v>288</v>
      </c>
      <c r="L269" s="127">
        <v>500</v>
      </c>
      <c r="M269" s="112"/>
      <c r="N269" s="104">
        <f>N268+L269+M269</f>
        <v>89.950000000009197</v>
      </c>
    </row>
    <row r="270" spans="1:14" x14ac:dyDescent="0.25">
      <c r="A270" s="97">
        <v>267</v>
      </c>
      <c r="B270" s="103" t="s">
        <v>448</v>
      </c>
      <c r="C270" s="98">
        <v>1900933063837</v>
      </c>
      <c r="D270" s="99">
        <v>9</v>
      </c>
      <c r="E270" s="99" t="s">
        <v>118</v>
      </c>
      <c r="F270" s="97">
        <v>2024</v>
      </c>
      <c r="G270" s="99" t="s">
        <v>173</v>
      </c>
      <c r="H270" s="99" t="s">
        <v>164</v>
      </c>
      <c r="I270" s="99" t="s">
        <v>221</v>
      </c>
      <c r="J270" s="97"/>
      <c r="K270" s="105" t="s">
        <v>288</v>
      </c>
      <c r="L270" s="117">
        <v>22.55</v>
      </c>
      <c r="M270" s="103"/>
      <c r="N270" s="104">
        <f>N269+L270+M270</f>
        <v>112.50000000000919</v>
      </c>
    </row>
    <row r="271" spans="1:14" x14ac:dyDescent="0.25">
      <c r="A271" s="97">
        <v>268</v>
      </c>
      <c r="B271" s="103" t="s">
        <v>456</v>
      </c>
      <c r="C271" s="98">
        <v>91101</v>
      </c>
      <c r="D271" s="99">
        <v>11</v>
      </c>
      <c r="E271" s="99" t="s">
        <v>118</v>
      </c>
      <c r="F271" s="97">
        <v>2024</v>
      </c>
      <c r="G271" s="99" t="s">
        <v>154</v>
      </c>
      <c r="H271" s="99" t="s">
        <v>176</v>
      </c>
      <c r="I271" s="99" t="s">
        <v>129</v>
      </c>
      <c r="J271" s="97"/>
      <c r="K271" s="101" t="s">
        <v>119</v>
      </c>
      <c r="L271" s="103"/>
      <c r="M271" s="106">
        <v>-1500</v>
      </c>
      <c r="N271" s="104">
        <f t="shared" ref="N271:N299" si="9">N270+L271+M271</f>
        <v>-1387.4999999999909</v>
      </c>
    </row>
    <row r="272" spans="1:14" x14ac:dyDescent="0.25">
      <c r="A272" s="97">
        <v>269</v>
      </c>
      <c r="B272" s="103" t="s">
        <v>222</v>
      </c>
      <c r="C272" s="98">
        <v>98</v>
      </c>
      <c r="D272" s="99">
        <v>11</v>
      </c>
      <c r="E272" s="99" t="s">
        <v>118</v>
      </c>
      <c r="F272" s="97">
        <v>2024</v>
      </c>
      <c r="G272" s="99" t="s">
        <v>173</v>
      </c>
      <c r="H272" s="99" t="s">
        <v>164</v>
      </c>
      <c r="I272" s="99" t="s">
        <v>221</v>
      </c>
      <c r="J272" s="97"/>
      <c r="K272" s="105" t="s">
        <v>288</v>
      </c>
      <c r="L272" s="117">
        <v>1500</v>
      </c>
      <c r="M272" s="103"/>
      <c r="N272" s="104">
        <f t="shared" si="9"/>
        <v>112.50000000000909</v>
      </c>
    </row>
    <row r="273" spans="1:14" x14ac:dyDescent="0.25">
      <c r="A273" s="97">
        <v>270</v>
      </c>
      <c r="B273" s="103" t="s">
        <v>448</v>
      </c>
      <c r="C273" s="98">
        <v>1900933063837</v>
      </c>
      <c r="D273" s="99">
        <v>11</v>
      </c>
      <c r="E273" s="99" t="s">
        <v>118</v>
      </c>
      <c r="F273" s="97">
        <v>2024</v>
      </c>
      <c r="G273" s="99" t="s">
        <v>173</v>
      </c>
      <c r="H273" s="99" t="s">
        <v>164</v>
      </c>
      <c r="I273" s="99" t="s">
        <v>221</v>
      </c>
      <c r="J273" s="97"/>
      <c r="K273" s="105" t="s">
        <v>288</v>
      </c>
      <c r="L273" s="117">
        <v>68.55</v>
      </c>
      <c r="M273" s="103"/>
      <c r="N273" s="104">
        <f t="shared" si="9"/>
        <v>181.05000000000911</v>
      </c>
    </row>
    <row r="274" spans="1:14" x14ac:dyDescent="0.25">
      <c r="A274" s="97">
        <v>271</v>
      </c>
      <c r="B274" s="103" t="s">
        <v>229</v>
      </c>
      <c r="C274" s="98">
        <v>91301</v>
      </c>
      <c r="D274" s="99">
        <v>13</v>
      </c>
      <c r="E274" s="99" t="s">
        <v>118</v>
      </c>
      <c r="F274" s="97">
        <v>2024</v>
      </c>
      <c r="G274" s="99" t="s">
        <v>227</v>
      </c>
      <c r="H274" s="99" t="s">
        <v>226</v>
      </c>
      <c r="I274" s="99" t="s">
        <v>230</v>
      </c>
      <c r="J274" s="97"/>
      <c r="K274" s="105" t="s">
        <v>320</v>
      </c>
      <c r="L274" s="103"/>
      <c r="M274" s="106">
        <v>-2683.43</v>
      </c>
      <c r="N274" s="104">
        <f t="shared" si="9"/>
        <v>-2502.3799999999906</v>
      </c>
    </row>
    <row r="275" spans="1:14" x14ac:dyDescent="0.25">
      <c r="A275" s="97">
        <v>272</v>
      </c>
      <c r="B275" s="103" t="s">
        <v>222</v>
      </c>
      <c r="C275" s="98">
        <v>98</v>
      </c>
      <c r="D275" s="99">
        <v>11</v>
      </c>
      <c r="E275" s="99" t="s">
        <v>118</v>
      </c>
      <c r="F275" s="97">
        <v>2024</v>
      </c>
      <c r="G275" s="99" t="s">
        <v>173</v>
      </c>
      <c r="H275" s="99" t="s">
        <v>164</v>
      </c>
      <c r="I275" s="99" t="s">
        <v>221</v>
      </c>
      <c r="J275" s="97"/>
      <c r="K275" s="105" t="s">
        <v>288</v>
      </c>
      <c r="L275" s="121">
        <v>3000</v>
      </c>
      <c r="M275" s="106"/>
      <c r="N275" s="104">
        <f t="shared" si="9"/>
        <v>497.62000000000944</v>
      </c>
    </row>
    <row r="276" spans="1:14" x14ac:dyDescent="0.25">
      <c r="A276" s="97">
        <v>273</v>
      </c>
      <c r="B276" s="103" t="s">
        <v>448</v>
      </c>
      <c r="C276" s="98">
        <v>1900933063837</v>
      </c>
      <c r="D276" s="99">
        <v>13</v>
      </c>
      <c r="E276" s="99" t="s">
        <v>118</v>
      </c>
      <c r="F276" s="97">
        <v>2024</v>
      </c>
      <c r="G276" s="99" t="s">
        <v>173</v>
      </c>
      <c r="H276" s="99" t="s">
        <v>164</v>
      </c>
      <c r="I276" s="99" t="s">
        <v>221</v>
      </c>
      <c r="J276" s="97"/>
      <c r="K276" s="105" t="s">
        <v>288</v>
      </c>
      <c r="L276" s="117">
        <v>138.96</v>
      </c>
      <c r="M276" s="103"/>
      <c r="N276" s="104">
        <f t="shared" si="9"/>
        <v>636.58000000000948</v>
      </c>
    </row>
    <row r="277" spans="1:14" x14ac:dyDescent="0.25">
      <c r="A277" s="97">
        <v>274</v>
      </c>
      <c r="B277" s="103" t="s">
        <v>346</v>
      </c>
      <c r="C277" s="98">
        <v>91801</v>
      </c>
      <c r="D277" s="99">
        <v>18</v>
      </c>
      <c r="E277" s="99" t="s">
        <v>118</v>
      </c>
      <c r="F277" s="97">
        <v>2024</v>
      </c>
      <c r="G277" s="99" t="s">
        <v>161</v>
      </c>
      <c r="H277" s="99" t="s">
        <v>177</v>
      </c>
      <c r="I277" s="99" t="s">
        <v>129</v>
      </c>
      <c r="J277" s="97"/>
      <c r="K277" s="101" t="s">
        <v>301</v>
      </c>
      <c r="L277" s="103"/>
      <c r="M277" s="106">
        <v>-1529.1</v>
      </c>
      <c r="N277" s="104">
        <f t="shared" si="9"/>
        <v>-892.51999999999043</v>
      </c>
    </row>
    <row r="278" spans="1:14" x14ac:dyDescent="0.25">
      <c r="A278" s="97">
        <v>275</v>
      </c>
      <c r="B278" s="103" t="s">
        <v>222</v>
      </c>
      <c r="C278" s="98">
        <v>98</v>
      </c>
      <c r="D278" s="99">
        <v>18</v>
      </c>
      <c r="E278" s="99" t="s">
        <v>118</v>
      </c>
      <c r="F278" s="97">
        <v>2024</v>
      </c>
      <c r="G278" s="99" t="s">
        <v>173</v>
      </c>
      <c r="H278" s="99" t="s">
        <v>164</v>
      </c>
      <c r="I278" s="99" t="s">
        <v>221</v>
      </c>
      <c r="J278" s="97"/>
      <c r="K278" s="105" t="s">
        <v>288</v>
      </c>
      <c r="L278" s="117">
        <v>1000</v>
      </c>
      <c r="M278" s="103"/>
      <c r="N278" s="104">
        <f t="shared" si="9"/>
        <v>107.48000000000957</v>
      </c>
    </row>
    <row r="279" spans="1:14" x14ac:dyDescent="0.25">
      <c r="A279" s="97">
        <v>276</v>
      </c>
      <c r="B279" s="103" t="s">
        <v>448</v>
      </c>
      <c r="C279" s="98">
        <v>1900933063837</v>
      </c>
      <c r="D279" s="99">
        <v>18</v>
      </c>
      <c r="E279" s="99" t="s">
        <v>118</v>
      </c>
      <c r="F279" s="97">
        <v>2024</v>
      </c>
      <c r="G279" s="99" t="s">
        <v>173</v>
      </c>
      <c r="H279" s="99" t="s">
        <v>164</v>
      </c>
      <c r="I279" s="99" t="s">
        <v>221</v>
      </c>
      <c r="J279" s="97"/>
      <c r="K279" s="105" t="s">
        <v>288</v>
      </c>
      <c r="L279" s="117">
        <v>47.24</v>
      </c>
      <c r="M279" s="103"/>
      <c r="N279" s="104">
        <f t="shared" si="9"/>
        <v>154.72000000000958</v>
      </c>
    </row>
    <row r="280" spans="1:14" x14ac:dyDescent="0.25">
      <c r="A280" s="97">
        <v>277</v>
      </c>
      <c r="B280" s="103" t="s">
        <v>350</v>
      </c>
      <c r="C280" s="98">
        <v>551369000027297</v>
      </c>
      <c r="D280" s="99">
        <v>19</v>
      </c>
      <c r="E280" s="99" t="s">
        <v>118</v>
      </c>
      <c r="F280" s="97">
        <v>2024</v>
      </c>
      <c r="G280" s="99" t="s">
        <v>156</v>
      </c>
      <c r="H280" s="99" t="s">
        <v>178</v>
      </c>
      <c r="I280" s="99" t="s">
        <v>129</v>
      </c>
      <c r="J280" s="97"/>
      <c r="K280" s="101" t="s">
        <v>317</v>
      </c>
      <c r="L280" s="103"/>
      <c r="M280" s="106">
        <v>-4000</v>
      </c>
      <c r="N280" s="104">
        <f t="shared" si="9"/>
        <v>-3845.2799999999907</v>
      </c>
    </row>
    <row r="281" spans="1:14" x14ac:dyDescent="0.25">
      <c r="A281" s="97">
        <v>278</v>
      </c>
      <c r="B281" s="103" t="s">
        <v>222</v>
      </c>
      <c r="C281" s="98">
        <v>98</v>
      </c>
      <c r="D281" s="99">
        <v>19</v>
      </c>
      <c r="E281" s="99" t="s">
        <v>118</v>
      </c>
      <c r="F281" s="97">
        <v>2024</v>
      </c>
      <c r="G281" s="99" t="s">
        <v>173</v>
      </c>
      <c r="H281" s="99" t="s">
        <v>164</v>
      </c>
      <c r="I281" s="99" t="s">
        <v>221</v>
      </c>
      <c r="J281" s="97"/>
      <c r="K281" s="105" t="s">
        <v>288</v>
      </c>
      <c r="L281" s="117">
        <v>4000</v>
      </c>
      <c r="M281" s="103"/>
      <c r="N281" s="104">
        <f t="shared" si="9"/>
        <v>154.72000000000935</v>
      </c>
    </row>
    <row r="282" spans="1:14" x14ac:dyDescent="0.25">
      <c r="A282" s="97">
        <v>279</v>
      </c>
      <c r="B282" s="103" t="s">
        <v>448</v>
      </c>
      <c r="C282" s="98">
        <v>1900933063837</v>
      </c>
      <c r="D282" s="99">
        <v>19</v>
      </c>
      <c r="E282" s="99" t="s">
        <v>118</v>
      </c>
      <c r="F282" s="97">
        <v>2024</v>
      </c>
      <c r="G282" s="99" t="s">
        <v>173</v>
      </c>
      <c r="H282" s="99" t="s">
        <v>164</v>
      </c>
      <c r="I282" s="99" t="s">
        <v>221</v>
      </c>
      <c r="J282" s="97"/>
      <c r="K282" s="105" t="s">
        <v>288</v>
      </c>
      <c r="L282" s="117">
        <v>190.16</v>
      </c>
      <c r="M282" s="103"/>
      <c r="N282" s="104">
        <f t="shared" si="9"/>
        <v>344.88000000000932</v>
      </c>
    </row>
    <row r="283" spans="1:14" x14ac:dyDescent="0.25">
      <c r="A283" s="97">
        <v>280</v>
      </c>
      <c r="B283" s="103" t="s">
        <v>248</v>
      </c>
      <c r="C283" s="98">
        <v>554439000039504</v>
      </c>
      <c r="D283" s="99">
        <v>20</v>
      </c>
      <c r="E283" s="99" t="s">
        <v>118</v>
      </c>
      <c r="F283" s="97">
        <v>2024</v>
      </c>
      <c r="G283" s="99" t="s">
        <v>205</v>
      </c>
      <c r="H283" s="99" t="s">
        <v>197</v>
      </c>
      <c r="I283" s="99" t="s">
        <v>274</v>
      </c>
      <c r="J283" s="97"/>
      <c r="K283" s="111" t="s">
        <v>292</v>
      </c>
      <c r="L283" s="103"/>
      <c r="M283" s="106">
        <v>-3001.22</v>
      </c>
      <c r="N283" s="104">
        <f t="shared" si="9"/>
        <v>-2656.3399999999906</v>
      </c>
    </row>
    <row r="284" spans="1:14" x14ac:dyDescent="0.25">
      <c r="A284" s="97">
        <v>281</v>
      </c>
      <c r="B284" s="103" t="s">
        <v>248</v>
      </c>
      <c r="C284" s="98">
        <v>554439000039504</v>
      </c>
      <c r="D284" s="99">
        <v>20</v>
      </c>
      <c r="E284" s="99" t="s">
        <v>118</v>
      </c>
      <c r="F284" s="97">
        <v>2024</v>
      </c>
      <c r="G284" s="99" t="s">
        <v>205</v>
      </c>
      <c r="H284" s="99" t="s">
        <v>197</v>
      </c>
      <c r="I284" s="99" t="s">
        <v>275</v>
      </c>
      <c r="J284" s="97"/>
      <c r="K284" s="111" t="s">
        <v>292</v>
      </c>
      <c r="L284" s="103"/>
      <c r="M284" s="106">
        <v>-3993.5</v>
      </c>
      <c r="N284" s="104">
        <f t="shared" si="9"/>
        <v>-6649.8399999999911</v>
      </c>
    </row>
    <row r="285" spans="1:14" x14ac:dyDescent="0.25">
      <c r="A285" s="97">
        <v>282</v>
      </c>
      <c r="B285" s="103" t="s">
        <v>248</v>
      </c>
      <c r="C285" s="98">
        <v>554439000039504</v>
      </c>
      <c r="D285" s="99">
        <v>20</v>
      </c>
      <c r="E285" s="99" t="s">
        <v>118</v>
      </c>
      <c r="F285" s="97">
        <v>2024</v>
      </c>
      <c r="G285" s="99" t="s">
        <v>205</v>
      </c>
      <c r="H285" s="99" t="s">
        <v>197</v>
      </c>
      <c r="I285" s="99" t="s">
        <v>276</v>
      </c>
      <c r="J285" s="97"/>
      <c r="K285" s="111" t="s">
        <v>292</v>
      </c>
      <c r="L285" s="103"/>
      <c r="M285" s="106">
        <v>-1832.27</v>
      </c>
      <c r="N285" s="104">
        <f t="shared" si="9"/>
        <v>-8482.1099999999915</v>
      </c>
    </row>
    <row r="286" spans="1:14" x14ac:dyDescent="0.25">
      <c r="A286" s="97">
        <v>283</v>
      </c>
      <c r="B286" s="103" t="s">
        <v>222</v>
      </c>
      <c r="C286" s="98">
        <v>98</v>
      </c>
      <c r="D286" s="99">
        <v>20</v>
      </c>
      <c r="E286" s="99" t="s">
        <v>118</v>
      </c>
      <c r="F286" s="97">
        <v>2024</v>
      </c>
      <c r="G286" s="99" t="s">
        <v>173</v>
      </c>
      <c r="H286" s="99" t="s">
        <v>164</v>
      </c>
      <c r="I286" s="99" t="s">
        <v>221</v>
      </c>
      <c r="J286" s="97"/>
      <c r="K286" s="105" t="s">
        <v>288</v>
      </c>
      <c r="L286" s="117">
        <v>8500</v>
      </c>
      <c r="M286" s="103"/>
      <c r="N286" s="104">
        <f t="shared" si="9"/>
        <v>17.890000000008513</v>
      </c>
    </row>
    <row r="287" spans="1:14" x14ac:dyDescent="0.25">
      <c r="A287" s="97">
        <v>284</v>
      </c>
      <c r="B287" s="103" t="s">
        <v>448</v>
      </c>
      <c r="C287" s="98">
        <v>1900933063837</v>
      </c>
      <c r="D287" s="99">
        <v>20</v>
      </c>
      <c r="E287" s="99" t="s">
        <v>118</v>
      </c>
      <c r="F287" s="97">
        <v>2024</v>
      </c>
      <c r="G287" s="99" t="s">
        <v>173</v>
      </c>
      <c r="H287" s="99" t="s">
        <v>164</v>
      </c>
      <c r="I287" s="99" t="s">
        <v>221</v>
      </c>
      <c r="J287" s="97"/>
      <c r="K287" s="105" t="s">
        <v>288</v>
      </c>
      <c r="L287" s="117">
        <v>406.64</v>
      </c>
      <c r="M287" s="103"/>
      <c r="N287" s="113">
        <f t="shared" si="9"/>
        <v>424.5300000000085</v>
      </c>
    </row>
    <row r="288" spans="1:14" x14ac:dyDescent="0.25">
      <c r="A288" s="97">
        <v>285</v>
      </c>
      <c r="B288" s="103" t="s">
        <v>195</v>
      </c>
      <c r="C288" s="98">
        <v>882811101410516</v>
      </c>
      <c r="D288" s="99">
        <v>7</v>
      </c>
      <c r="E288" s="99" t="s">
        <v>120</v>
      </c>
      <c r="F288" s="97">
        <v>2024</v>
      </c>
      <c r="G288" s="99" t="s">
        <v>159</v>
      </c>
      <c r="H288" s="99" t="s">
        <v>112</v>
      </c>
      <c r="I288" s="99" t="s">
        <v>215</v>
      </c>
      <c r="J288" s="97"/>
      <c r="K288" s="101" t="s">
        <v>291</v>
      </c>
      <c r="L288" s="103"/>
      <c r="M288" s="107">
        <v>-55.35</v>
      </c>
      <c r="N288" s="104">
        <f t="shared" si="9"/>
        <v>369.18000000000848</v>
      </c>
    </row>
    <row r="289" spans="1:14" x14ac:dyDescent="0.25">
      <c r="A289" s="97">
        <v>286</v>
      </c>
      <c r="B289" s="103" t="s">
        <v>350</v>
      </c>
      <c r="C289" s="98">
        <v>551369000027297</v>
      </c>
      <c r="D289" s="99">
        <v>8</v>
      </c>
      <c r="E289" s="99" t="s">
        <v>120</v>
      </c>
      <c r="F289" s="97">
        <v>2024</v>
      </c>
      <c r="G289" s="99" t="s">
        <v>156</v>
      </c>
      <c r="H289" s="99" t="s">
        <v>178</v>
      </c>
      <c r="I289" s="99" t="s">
        <v>129</v>
      </c>
      <c r="J289" s="97"/>
      <c r="K289" s="101" t="s">
        <v>317</v>
      </c>
      <c r="L289" s="103"/>
      <c r="M289" s="106">
        <v>-4000</v>
      </c>
      <c r="N289" s="104">
        <f t="shared" si="9"/>
        <v>-3630.8199999999915</v>
      </c>
    </row>
    <row r="290" spans="1:14" x14ac:dyDescent="0.25">
      <c r="A290" s="97">
        <v>287</v>
      </c>
      <c r="B290" s="103" t="s">
        <v>300</v>
      </c>
      <c r="C290" s="98">
        <v>100801</v>
      </c>
      <c r="D290" s="99">
        <v>8</v>
      </c>
      <c r="E290" s="99" t="s">
        <v>120</v>
      </c>
      <c r="F290" s="97">
        <v>2024</v>
      </c>
      <c r="G290" s="99" t="s">
        <v>161</v>
      </c>
      <c r="H290" s="99" t="s">
        <v>277</v>
      </c>
      <c r="I290" s="99" t="s">
        <v>246</v>
      </c>
      <c r="J290" s="97"/>
      <c r="K290" s="101" t="s">
        <v>339</v>
      </c>
      <c r="L290" s="103"/>
      <c r="M290" s="106">
        <v>-5271.09</v>
      </c>
      <c r="N290" s="104">
        <f t="shared" si="9"/>
        <v>-8901.9099999999926</v>
      </c>
    </row>
    <row r="291" spans="1:14" x14ac:dyDescent="0.25">
      <c r="A291" s="97">
        <v>288</v>
      </c>
      <c r="B291" s="103" t="s">
        <v>222</v>
      </c>
      <c r="C291" s="98">
        <v>98</v>
      </c>
      <c r="D291" s="99">
        <v>8</v>
      </c>
      <c r="E291" s="99" t="s">
        <v>120</v>
      </c>
      <c r="F291" s="97">
        <v>2024</v>
      </c>
      <c r="G291" s="99" t="s">
        <v>173</v>
      </c>
      <c r="H291" s="99" t="s">
        <v>164</v>
      </c>
      <c r="I291" s="99" t="s">
        <v>221</v>
      </c>
      <c r="J291" s="97"/>
      <c r="K291" s="105" t="s">
        <v>288</v>
      </c>
      <c r="L291" s="117">
        <v>9000</v>
      </c>
      <c r="M291" s="103"/>
      <c r="N291" s="104">
        <f t="shared" si="9"/>
        <v>98.090000000007421</v>
      </c>
    </row>
    <row r="292" spans="1:14" x14ac:dyDescent="0.25">
      <c r="A292" s="97">
        <v>289</v>
      </c>
      <c r="B292" s="103" t="s">
        <v>289</v>
      </c>
      <c r="C292" s="98">
        <v>9903</v>
      </c>
      <c r="D292" s="99">
        <v>8</v>
      </c>
      <c r="E292" s="99" t="s">
        <v>120</v>
      </c>
      <c r="F292" s="97">
        <v>2024</v>
      </c>
      <c r="G292" s="99" t="s">
        <v>179</v>
      </c>
      <c r="H292" s="99" t="s">
        <v>112</v>
      </c>
      <c r="I292" s="99" t="s">
        <v>215</v>
      </c>
      <c r="J292" s="97"/>
      <c r="K292" s="105" t="s">
        <v>291</v>
      </c>
      <c r="L292" s="103"/>
      <c r="M292" s="112">
        <v>-98.09</v>
      </c>
      <c r="N292" s="104">
        <f t="shared" si="9"/>
        <v>7.4180661613354459E-12</v>
      </c>
    </row>
    <row r="293" spans="1:14" x14ac:dyDescent="0.25">
      <c r="A293" s="97">
        <v>290</v>
      </c>
      <c r="B293" s="103" t="s">
        <v>448</v>
      </c>
      <c r="C293" s="98">
        <v>1900933063837</v>
      </c>
      <c r="D293" s="99">
        <v>8</v>
      </c>
      <c r="E293" s="99" t="s">
        <v>120</v>
      </c>
      <c r="F293" s="97">
        <v>2024</v>
      </c>
      <c r="G293" s="99" t="s">
        <v>173</v>
      </c>
      <c r="H293" s="99" t="s">
        <v>164</v>
      </c>
      <c r="I293" s="99" t="s">
        <v>221</v>
      </c>
      <c r="J293" s="97"/>
      <c r="K293" s="105" t="s">
        <v>288</v>
      </c>
      <c r="L293" s="117">
        <v>464.58</v>
      </c>
      <c r="M293" s="103"/>
      <c r="N293" s="104">
        <f t="shared" si="9"/>
        <v>464.58000000000743</v>
      </c>
    </row>
    <row r="294" spans="1:14" x14ac:dyDescent="0.25">
      <c r="A294" s="97">
        <v>291</v>
      </c>
      <c r="B294" s="103" t="s">
        <v>361</v>
      </c>
      <c r="C294" s="98">
        <v>100901</v>
      </c>
      <c r="D294" s="99">
        <v>9</v>
      </c>
      <c r="E294" s="99" t="s">
        <v>120</v>
      </c>
      <c r="F294" s="97">
        <v>2024</v>
      </c>
      <c r="G294" s="99" t="s">
        <v>154</v>
      </c>
      <c r="H294" s="99" t="s">
        <v>359</v>
      </c>
      <c r="I294" s="99" t="s">
        <v>129</v>
      </c>
      <c r="J294" s="97"/>
      <c r="K294" s="101" t="s">
        <v>360</v>
      </c>
      <c r="L294" s="103"/>
      <c r="M294" s="106">
        <v>-1568.14</v>
      </c>
      <c r="N294" s="104">
        <f t="shared" si="9"/>
        <v>-1103.5599999999927</v>
      </c>
    </row>
    <row r="295" spans="1:14" x14ac:dyDescent="0.25">
      <c r="A295" s="97">
        <v>292</v>
      </c>
      <c r="B295" s="103" t="s">
        <v>278</v>
      </c>
      <c r="C295" s="98">
        <v>9903</v>
      </c>
      <c r="D295" s="99">
        <v>9</v>
      </c>
      <c r="E295" s="99" t="s">
        <v>120</v>
      </c>
      <c r="F295" s="97">
        <v>2024</v>
      </c>
      <c r="G295" s="99" t="s">
        <v>179</v>
      </c>
      <c r="H295" s="99" t="s">
        <v>164</v>
      </c>
      <c r="I295" s="99" t="s">
        <v>221</v>
      </c>
      <c r="J295" s="97"/>
      <c r="K295" s="105" t="s">
        <v>288</v>
      </c>
      <c r="L295" s="117">
        <v>98.09</v>
      </c>
      <c r="M295" s="103"/>
      <c r="N295" s="104">
        <f t="shared" si="9"/>
        <v>-1005.4699999999926</v>
      </c>
    </row>
    <row r="296" spans="1:14" x14ac:dyDescent="0.25">
      <c r="A296" s="97">
        <v>293</v>
      </c>
      <c r="B296" s="103" t="s">
        <v>222</v>
      </c>
      <c r="C296" s="98">
        <v>98</v>
      </c>
      <c r="D296" s="99">
        <v>9</v>
      </c>
      <c r="E296" s="99" t="s">
        <v>120</v>
      </c>
      <c r="F296" s="97">
        <v>2024</v>
      </c>
      <c r="G296" s="99" t="s">
        <v>173</v>
      </c>
      <c r="H296" s="99" t="s">
        <v>164</v>
      </c>
      <c r="I296" s="99" t="s">
        <v>221</v>
      </c>
      <c r="J296" s="97"/>
      <c r="K296" s="105" t="s">
        <v>288</v>
      </c>
      <c r="L296" s="117">
        <v>1500</v>
      </c>
      <c r="M296" s="103"/>
      <c r="N296" s="104">
        <f t="shared" si="9"/>
        <v>494.53000000000736</v>
      </c>
    </row>
    <row r="297" spans="1:14" x14ac:dyDescent="0.25">
      <c r="A297" s="97">
        <v>294</v>
      </c>
      <c r="B297" s="103" t="s">
        <v>289</v>
      </c>
      <c r="C297" s="98">
        <v>9903</v>
      </c>
      <c r="D297" s="99">
        <v>9</v>
      </c>
      <c r="E297" s="99" t="s">
        <v>120</v>
      </c>
      <c r="F297" s="97">
        <v>2024</v>
      </c>
      <c r="G297" s="99" t="s">
        <v>179</v>
      </c>
      <c r="H297" s="99" t="s">
        <v>112</v>
      </c>
      <c r="I297" s="99" t="s">
        <v>215</v>
      </c>
      <c r="J297" s="97"/>
      <c r="K297" s="105" t="s">
        <v>291</v>
      </c>
      <c r="L297" s="103"/>
      <c r="M297" s="112">
        <v>-494.53</v>
      </c>
      <c r="N297" s="104">
        <f t="shared" si="9"/>
        <v>7.3896444519050419E-12</v>
      </c>
    </row>
    <row r="298" spans="1:14" x14ac:dyDescent="0.25">
      <c r="A298" s="97">
        <v>295</v>
      </c>
      <c r="B298" s="103" t="s">
        <v>448</v>
      </c>
      <c r="C298" s="98">
        <v>1900933063837</v>
      </c>
      <c r="D298" s="99">
        <v>9</v>
      </c>
      <c r="E298" s="99" t="s">
        <v>120</v>
      </c>
      <c r="F298" s="97">
        <v>2024</v>
      </c>
      <c r="G298" s="99" t="s">
        <v>173</v>
      </c>
      <c r="H298" s="99" t="s">
        <v>164</v>
      </c>
      <c r="I298" s="99" t="s">
        <v>221</v>
      </c>
      <c r="J298" s="97"/>
      <c r="K298" s="105" t="s">
        <v>288</v>
      </c>
      <c r="L298" s="117">
        <v>77.88</v>
      </c>
      <c r="M298" s="103"/>
      <c r="N298" s="104">
        <f t="shared" si="9"/>
        <v>77.880000000007385</v>
      </c>
    </row>
    <row r="299" spans="1:14" x14ac:dyDescent="0.25">
      <c r="A299" s="97">
        <v>296</v>
      </c>
      <c r="B299" s="103" t="s">
        <v>289</v>
      </c>
      <c r="C299" s="98">
        <v>9903</v>
      </c>
      <c r="D299" s="99">
        <v>10</v>
      </c>
      <c r="E299" s="99" t="s">
        <v>120</v>
      </c>
      <c r="F299" s="97">
        <v>2024</v>
      </c>
      <c r="G299" s="99" t="s">
        <v>179</v>
      </c>
      <c r="H299" s="99" t="s">
        <v>112</v>
      </c>
      <c r="I299" s="99" t="s">
        <v>215</v>
      </c>
      <c r="J299" s="97"/>
      <c r="K299" s="105" t="s">
        <v>291</v>
      </c>
      <c r="L299" s="103"/>
      <c r="M299" s="112">
        <v>-77.88</v>
      </c>
      <c r="N299" s="113">
        <f t="shared" si="9"/>
        <v>7.3896444519050419E-12</v>
      </c>
    </row>
    <row r="300" spans="1:14" x14ac:dyDescent="0.25">
      <c r="A300" s="97">
        <v>297</v>
      </c>
      <c r="B300" s="103" t="s">
        <v>365</v>
      </c>
      <c r="C300" s="98">
        <v>101801</v>
      </c>
      <c r="D300" s="99">
        <v>18</v>
      </c>
      <c r="E300" s="99" t="s">
        <v>120</v>
      </c>
      <c r="F300" s="97">
        <v>2024</v>
      </c>
      <c r="G300" s="99" t="s">
        <v>161</v>
      </c>
      <c r="H300" s="99" t="s">
        <v>366</v>
      </c>
      <c r="I300" s="99" t="s">
        <v>221</v>
      </c>
      <c r="J300" s="97"/>
      <c r="K300" s="101" t="s">
        <v>367</v>
      </c>
      <c r="L300" s="103"/>
      <c r="M300" s="107">
        <v>-842.4</v>
      </c>
      <c r="N300" s="104">
        <f>N299+L300+M300</f>
        <v>-842.39999999999259</v>
      </c>
    </row>
    <row r="301" spans="1:14" x14ac:dyDescent="0.25">
      <c r="A301" s="97">
        <v>298</v>
      </c>
      <c r="B301" s="103" t="s">
        <v>278</v>
      </c>
      <c r="C301" s="98">
        <v>9903</v>
      </c>
      <c r="D301" s="99">
        <v>18</v>
      </c>
      <c r="E301" s="99" t="s">
        <v>120</v>
      </c>
      <c r="F301" s="97">
        <v>2024</v>
      </c>
      <c r="G301" s="99" t="s">
        <v>179</v>
      </c>
      <c r="H301" s="99" t="s">
        <v>164</v>
      </c>
      <c r="I301" s="99" t="s">
        <v>221</v>
      </c>
      <c r="J301" s="97"/>
      <c r="K301" s="105" t="s">
        <v>288</v>
      </c>
      <c r="L301" s="117">
        <v>572.46</v>
      </c>
      <c r="M301" s="103"/>
      <c r="N301" s="104">
        <f t="shared" ref="N301:N364" si="10">N300+L301+M301</f>
        <v>-269.93999999999255</v>
      </c>
    </row>
    <row r="302" spans="1:14" x14ac:dyDescent="0.25">
      <c r="A302" s="97">
        <v>299</v>
      </c>
      <c r="B302" s="103" t="s">
        <v>222</v>
      </c>
      <c r="C302" s="98">
        <v>98</v>
      </c>
      <c r="D302" s="99">
        <v>18</v>
      </c>
      <c r="E302" s="99" t="s">
        <v>120</v>
      </c>
      <c r="F302" s="97">
        <v>2024</v>
      </c>
      <c r="G302" s="99" t="s">
        <v>173</v>
      </c>
      <c r="H302" s="99" t="s">
        <v>164</v>
      </c>
      <c r="I302" s="99" t="s">
        <v>221</v>
      </c>
      <c r="J302" s="97"/>
      <c r="K302" s="105" t="s">
        <v>288</v>
      </c>
      <c r="L302" s="117">
        <v>500</v>
      </c>
      <c r="M302" s="103"/>
      <c r="N302" s="104">
        <f t="shared" si="10"/>
        <v>230.06000000000745</v>
      </c>
    </row>
    <row r="303" spans="1:14" x14ac:dyDescent="0.25">
      <c r="A303" s="97">
        <v>300</v>
      </c>
      <c r="B303" s="103" t="s">
        <v>289</v>
      </c>
      <c r="C303" s="98">
        <v>9903</v>
      </c>
      <c r="D303" s="99">
        <v>18</v>
      </c>
      <c r="E303" s="99" t="s">
        <v>120</v>
      </c>
      <c r="F303" s="97">
        <v>2024</v>
      </c>
      <c r="G303" s="99" t="s">
        <v>179</v>
      </c>
      <c r="H303" s="99" t="s">
        <v>112</v>
      </c>
      <c r="I303" s="99" t="s">
        <v>215</v>
      </c>
      <c r="J303" s="97"/>
      <c r="K303" s="105" t="s">
        <v>291</v>
      </c>
      <c r="L303" s="103"/>
      <c r="M303" s="112">
        <v>-230.06</v>
      </c>
      <c r="N303" s="104">
        <f t="shared" si="10"/>
        <v>7.4464878707658499E-12</v>
      </c>
    </row>
    <row r="304" spans="1:14" x14ac:dyDescent="0.25">
      <c r="A304" s="97">
        <v>301</v>
      </c>
      <c r="B304" s="103" t="s">
        <v>448</v>
      </c>
      <c r="C304" s="98">
        <v>1900933063837</v>
      </c>
      <c r="D304" s="99">
        <v>18</v>
      </c>
      <c r="E304" s="99" t="s">
        <v>120</v>
      </c>
      <c r="F304" s="97">
        <v>2024</v>
      </c>
      <c r="G304" s="99" t="s">
        <v>173</v>
      </c>
      <c r="H304" s="99" t="s">
        <v>164</v>
      </c>
      <c r="I304" s="99" t="s">
        <v>221</v>
      </c>
      <c r="J304" s="97"/>
      <c r="K304" s="105" t="s">
        <v>288</v>
      </c>
      <c r="L304" s="126">
        <v>27.07</v>
      </c>
      <c r="M304" s="103"/>
      <c r="N304" s="104">
        <f t="shared" si="10"/>
        <v>27.070000000007447</v>
      </c>
    </row>
    <row r="305" spans="1:14" x14ac:dyDescent="0.25">
      <c r="A305" s="97">
        <v>302</v>
      </c>
      <c r="B305" s="103" t="s">
        <v>364</v>
      </c>
      <c r="C305" s="98">
        <v>102101</v>
      </c>
      <c r="D305" s="99">
        <v>21</v>
      </c>
      <c r="E305" s="99" t="s">
        <v>120</v>
      </c>
      <c r="F305" s="97">
        <v>2024</v>
      </c>
      <c r="G305" s="99" t="s">
        <v>154</v>
      </c>
      <c r="H305" s="99" t="s">
        <v>362</v>
      </c>
      <c r="I305" s="99" t="s">
        <v>129</v>
      </c>
      <c r="J305" s="97"/>
      <c r="K305" s="101" t="s">
        <v>363</v>
      </c>
      <c r="L305" s="103"/>
      <c r="M305" s="107">
        <v>-123</v>
      </c>
      <c r="N305" s="104">
        <f t="shared" si="10"/>
        <v>-95.92999999999256</v>
      </c>
    </row>
    <row r="306" spans="1:14" x14ac:dyDescent="0.25">
      <c r="A306" s="97">
        <v>303</v>
      </c>
      <c r="B306" s="103" t="s">
        <v>364</v>
      </c>
      <c r="C306" s="98">
        <v>102101</v>
      </c>
      <c r="D306" s="99">
        <v>21</v>
      </c>
      <c r="E306" s="99" t="s">
        <v>120</v>
      </c>
      <c r="F306" s="97">
        <v>2024</v>
      </c>
      <c r="G306" s="99" t="s">
        <v>154</v>
      </c>
      <c r="H306" s="99" t="s">
        <v>362</v>
      </c>
      <c r="I306" s="99" t="s">
        <v>129</v>
      </c>
      <c r="J306" s="97"/>
      <c r="K306" s="101" t="s">
        <v>363</v>
      </c>
      <c r="L306" s="103"/>
      <c r="M306" s="107">
        <v>-68.400000000000006</v>
      </c>
      <c r="N306" s="104">
        <f t="shared" si="10"/>
        <v>-164.32999999999257</v>
      </c>
    </row>
    <row r="307" spans="1:14" x14ac:dyDescent="0.25">
      <c r="A307" s="97">
        <v>304</v>
      </c>
      <c r="B307" s="103" t="s">
        <v>422</v>
      </c>
      <c r="C307" s="98">
        <v>102102</v>
      </c>
      <c r="D307" s="99">
        <v>21</v>
      </c>
      <c r="E307" s="99" t="s">
        <v>120</v>
      </c>
      <c r="F307" s="97">
        <v>2024</v>
      </c>
      <c r="G307" s="99" t="s">
        <v>389</v>
      </c>
      <c r="H307" s="99" t="s">
        <v>390</v>
      </c>
      <c r="I307" s="99" t="s">
        <v>129</v>
      </c>
      <c r="J307" s="97"/>
      <c r="K307" s="101" t="s">
        <v>424</v>
      </c>
      <c r="L307" s="103"/>
      <c r="M307" s="107">
        <v>-1791.31</v>
      </c>
      <c r="N307" s="104">
        <f t="shared" si="10"/>
        <v>-1955.6399999999926</v>
      </c>
    </row>
    <row r="308" spans="1:14" x14ac:dyDescent="0.25">
      <c r="A308" s="97">
        <v>305</v>
      </c>
      <c r="B308" s="103" t="s">
        <v>300</v>
      </c>
      <c r="C308" s="98">
        <v>102103</v>
      </c>
      <c r="D308" s="99">
        <v>21</v>
      </c>
      <c r="E308" s="99" t="s">
        <v>120</v>
      </c>
      <c r="F308" s="97">
        <v>2024</v>
      </c>
      <c r="G308" s="99" t="s">
        <v>161</v>
      </c>
      <c r="H308" s="99" t="s">
        <v>335</v>
      </c>
      <c r="I308" s="99" t="s">
        <v>246</v>
      </c>
      <c r="J308" s="97"/>
      <c r="K308" s="101" t="s">
        <v>336</v>
      </c>
      <c r="L308" s="103"/>
      <c r="M308" s="106">
        <v>-1612.8</v>
      </c>
      <c r="N308" s="104">
        <f t="shared" si="10"/>
        <v>-3568.4399999999923</v>
      </c>
    </row>
    <row r="309" spans="1:14" x14ac:dyDescent="0.25">
      <c r="A309" s="97">
        <v>306</v>
      </c>
      <c r="B309" s="103" t="s">
        <v>195</v>
      </c>
      <c r="C309" s="98">
        <v>832951100066323</v>
      </c>
      <c r="D309" s="99">
        <v>21</v>
      </c>
      <c r="E309" s="99" t="s">
        <v>120</v>
      </c>
      <c r="F309" s="97">
        <v>2024</v>
      </c>
      <c r="G309" s="99" t="s">
        <v>157</v>
      </c>
      <c r="H309" s="99" t="s">
        <v>112</v>
      </c>
      <c r="I309" s="99" t="s">
        <v>215</v>
      </c>
      <c r="J309" s="97"/>
      <c r="K309" s="105" t="s">
        <v>291</v>
      </c>
      <c r="L309" s="103"/>
      <c r="M309" s="107">
        <v>-12.3</v>
      </c>
      <c r="N309" s="104">
        <f t="shared" si="10"/>
        <v>-3580.7399999999925</v>
      </c>
    </row>
    <row r="310" spans="1:14" x14ac:dyDescent="0.25">
      <c r="A310" s="97">
        <v>307</v>
      </c>
      <c r="B310" s="103" t="s">
        <v>278</v>
      </c>
      <c r="C310" s="98">
        <v>9903</v>
      </c>
      <c r="D310" s="99">
        <v>21</v>
      </c>
      <c r="E310" s="99" t="s">
        <v>120</v>
      </c>
      <c r="F310" s="97">
        <v>2024</v>
      </c>
      <c r="G310" s="99" t="s">
        <v>179</v>
      </c>
      <c r="H310" s="99" t="s">
        <v>164</v>
      </c>
      <c r="I310" s="99" t="s">
        <v>221</v>
      </c>
      <c r="J310" s="97"/>
      <c r="K310" s="105" t="s">
        <v>288</v>
      </c>
      <c r="L310" s="117">
        <v>230.06</v>
      </c>
      <c r="M310" s="103"/>
      <c r="N310" s="104">
        <f t="shared" si="10"/>
        <v>-3350.6799999999926</v>
      </c>
    </row>
    <row r="311" spans="1:14" x14ac:dyDescent="0.25">
      <c r="A311" s="97">
        <v>308</v>
      </c>
      <c r="B311" s="103" t="s">
        <v>222</v>
      </c>
      <c r="C311" s="98">
        <v>98</v>
      </c>
      <c r="D311" s="99">
        <v>21</v>
      </c>
      <c r="E311" s="99" t="s">
        <v>120</v>
      </c>
      <c r="F311" s="97">
        <v>2024</v>
      </c>
      <c r="G311" s="99" t="s">
        <v>173</v>
      </c>
      <c r="H311" s="99" t="s">
        <v>164</v>
      </c>
      <c r="I311" s="99" t="s">
        <v>221</v>
      </c>
      <c r="J311" s="97"/>
      <c r="K311" s="105" t="s">
        <v>288</v>
      </c>
      <c r="L311" s="117">
        <v>3500</v>
      </c>
      <c r="M311" s="103"/>
      <c r="N311" s="104">
        <f t="shared" si="10"/>
        <v>149.32000000000744</v>
      </c>
    </row>
    <row r="312" spans="1:14" x14ac:dyDescent="0.25">
      <c r="A312" s="97">
        <v>309</v>
      </c>
      <c r="B312" s="103" t="s">
        <v>289</v>
      </c>
      <c r="C312" s="98">
        <v>9903</v>
      </c>
      <c r="D312" s="99">
        <v>21</v>
      </c>
      <c r="E312" s="99" t="s">
        <v>120</v>
      </c>
      <c r="F312" s="97">
        <v>2024</v>
      </c>
      <c r="G312" s="99" t="s">
        <v>179</v>
      </c>
      <c r="H312" s="99" t="s">
        <v>112</v>
      </c>
      <c r="I312" s="99" t="s">
        <v>215</v>
      </c>
      <c r="J312" s="97"/>
      <c r="K312" s="105" t="s">
        <v>291</v>
      </c>
      <c r="L312" s="103"/>
      <c r="M312" s="112">
        <v>-149.32</v>
      </c>
      <c r="N312" s="104">
        <f t="shared" si="10"/>
        <v>7.4464878707658499E-12</v>
      </c>
    </row>
    <row r="313" spans="1:14" x14ac:dyDescent="0.25">
      <c r="A313" s="97">
        <v>310</v>
      </c>
      <c r="B313" s="103" t="s">
        <v>448</v>
      </c>
      <c r="C313" s="98">
        <v>1900933063837</v>
      </c>
      <c r="D313" s="99">
        <v>21</v>
      </c>
      <c r="E313" s="99" t="s">
        <v>120</v>
      </c>
      <c r="F313" s="97">
        <v>2024</v>
      </c>
      <c r="G313" s="99" t="s">
        <v>173</v>
      </c>
      <c r="H313" s="99" t="s">
        <v>164</v>
      </c>
      <c r="I313" s="99" t="s">
        <v>221</v>
      </c>
      <c r="J313" s="97"/>
      <c r="K313" s="105" t="s">
        <v>288</v>
      </c>
      <c r="L313" s="117">
        <v>190.61</v>
      </c>
      <c r="M313" s="103"/>
      <c r="N313" s="104">
        <f t="shared" si="10"/>
        <v>190.61000000000746</v>
      </c>
    </row>
    <row r="314" spans="1:14" x14ac:dyDescent="0.25">
      <c r="A314" s="97">
        <v>311</v>
      </c>
      <c r="B314" s="103" t="s">
        <v>195</v>
      </c>
      <c r="C314" s="98">
        <v>892961200072974</v>
      </c>
      <c r="D314" s="99">
        <v>22</v>
      </c>
      <c r="E314" s="99" t="s">
        <v>120</v>
      </c>
      <c r="F314" s="97">
        <v>2024</v>
      </c>
      <c r="G314" s="99" t="s">
        <v>162</v>
      </c>
      <c r="H314" s="99" t="s">
        <v>112</v>
      </c>
      <c r="I314" s="99" t="s">
        <v>215</v>
      </c>
      <c r="J314" s="97"/>
      <c r="K314" s="105" t="s">
        <v>291</v>
      </c>
      <c r="L314" s="103"/>
      <c r="M314" s="107">
        <v>-3</v>
      </c>
      <c r="N314" s="104">
        <f t="shared" si="10"/>
        <v>187.61000000000746</v>
      </c>
    </row>
    <row r="315" spans="1:14" x14ac:dyDescent="0.25">
      <c r="A315" s="97">
        <v>312</v>
      </c>
      <c r="B315" s="103" t="s">
        <v>289</v>
      </c>
      <c r="C315" s="98">
        <v>9903</v>
      </c>
      <c r="D315" s="99">
        <v>22</v>
      </c>
      <c r="E315" s="99" t="s">
        <v>120</v>
      </c>
      <c r="F315" s="97">
        <v>2024</v>
      </c>
      <c r="G315" s="99" t="s">
        <v>179</v>
      </c>
      <c r="H315" s="99" t="s">
        <v>112</v>
      </c>
      <c r="I315" s="99" t="s">
        <v>215</v>
      </c>
      <c r="J315" s="97"/>
      <c r="K315" s="105" t="s">
        <v>291</v>
      </c>
      <c r="L315" s="103"/>
      <c r="M315" s="112">
        <v>-187.61</v>
      </c>
      <c r="N315" s="113">
        <f t="shared" si="10"/>
        <v>7.4464878707658499E-12</v>
      </c>
    </row>
    <row r="316" spans="1:14" x14ac:dyDescent="0.25">
      <c r="A316" s="97">
        <v>313</v>
      </c>
      <c r="B316" s="103" t="s">
        <v>195</v>
      </c>
      <c r="C316" s="98">
        <v>843101101891630</v>
      </c>
      <c r="D316" s="99">
        <v>5</v>
      </c>
      <c r="E316" s="99" t="s">
        <v>121</v>
      </c>
      <c r="F316" s="97">
        <v>2024</v>
      </c>
      <c r="G316" s="99" t="s">
        <v>159</v>
      </c>
      <c r="H316" s="99" t="s">
        <v>112</v>
      </c>
      <c r="I316" s="99" t="s">
        <v>215</v>
      </c>
      <c r="J316" s="97"/>
      <c r="K316" s="105" t="s">
        <v>291</v>
      </c>
      <c r="L316" s="103"/>
      <c r="M316" s="107">
        <v>-73.8</v>
      </c>
      <c r="N316" s="104">
        <f t="shared" si="10"/>
        <v>-73.799999999992551</v>
      </c>
    </row>
    <row r="317" spans="1:14" x14ac:dyDescent="0.25">
      <c r="A317" s="97">
        <v>314</v>
      </c>
      <c r="B317" s="103" t="s">
        <v>278</v>
      </c>
      <c r="C317" s="98">
        <v>9903</v>
      </c>
      <c r="D317" s="99">
        <v>5</v>
      </c>
      <c r="E317" s="99" t="s">
        <v>121</v>
      </c>
      <c r="F317" s="97">
        <v>2024</v>
      </c>
      <c r="G317" s="99" t="s">
        <v>179</v>
      </c>
      <c r="H317" s="99" t="s">
        <v>164</v>
      </c>
      <c r="I317" s="99" t="s">
        <v>221</v>
      </c>
      <c r="J317" s="97"/>
      <c r="K317" s="105" t="s">
        <v>288</v>
      </c>
      <c r="L317" s="117">
        <v>73.8</v>
      </c>
      <c r="M317" s="103"/>
      <c r="N317" s="104">
        <f t="shared" si="10"/>
        <v>7.4464878707658499E-12</v>
      </c>
    </row>
    <row r="318" spans="1:14" x14ac:dyDescent="0.25">
      <c r="A318" s="97">
        <v>315</v>
      </c>
      <c r="B318" s="103" t="s">
        <v>300</v>
      </c>
      <c r="C318" s="98">
        <v>110601</v>
      </c>
      <c r="D318" s="99">
        <v>6</v>
      </c>
      <c r="E318" s="99" t="s">
        <v>121</v>
      </c>
      <c r="F318" s="97">
        <v>2024</v>
      </c>
      <c r="G318" s="99" t="s">
        <v>161</v>
      </c>
      <c r="H318" s="99" t="s">
        <v>277</v>
      </c>
      <c r="I318" s="99" t="s">
        <v>246</v>
      </c>
      <c r="J318" s="97"/>
      <c r="K318" s="101" t="s">
        <v>339</v>
      </c>
      <c r="L318" s="103"/>
      <c r="M318" s="106">
        <v>-5271.09</v>
      </c>
      <c r="N318" s="104">
        <f t="shared" si="10"/>
        <v>-5271.0899999999929</v>
      </c>
    </row>
    <row r="319" spans="1:14" x14ac:dyDescent="0.25">
      <c r="A319" s="97">
        <v>316</v>
      </c>
      <c r="B319" s="103" t="s">
        <v>361</v>
      </c>
      <c r="C319" s="98">
        <v>110602</v>
      </c>
      <c r="D319" s="99">
        <v>6</v>
      </c>
      <c r="E319" s="99" t="s">
        <v>121</v>
      </c>
      <c r="F319" s="97">
        <v>2024</v>
      </c>
      <c r="G319" s="99" t="s">
        <v>154</v>
      </c>
      <c r="H319" s="99" t="s">
        <v>359</v>
      </c>
      <c r="I319" s="99" t="s">
        <v>129</v>
      </c>
      <c r="J319" s="97"/>
      <c r="K319" s="101" t="s">
        <v>360</v>
      </c>
      <c r="L319" s="103"/>
      <c r="M319" s="112">
        <v>-442.56</v>
      </c>
      <c r="N319" s="104">
        <f t="shared" si="10"/>
        <v>-5713.6499999999933</v>
      </c>
    </row>
    <row r="320" spans="1:14" x14ac:dyDescent="0.25">
      <c r="A320" s="97">
        <v>317</v>
      </c>
      <c r="B320" s="103" t="s">
        <v>278</v>
      </c>
      <c r="C320" s="98">
        <v>9903</v>
      </c>
      <c r="D320" s="99">
        <v>6</v>
      </c>
      <c r="E320" s="99" t="s">
        <v>121</v>
      </c>
      <c r="F320" s="97">
        <v>2024</v>
      </c>
      <c r="G320" s="99" t="s">
        <v>179</v>
      </c>
      <c r="H320" s="99" t="s">
        <v>164</v>
      </c>
      <c r="I320" s="99" t="s">
        <v>221</v>
      </c>
      <c r="J320" s="97"/>
      <c r="K320" s="105" t="s">
        <v>288</v>
      </c>
      <c r="L320" s="117">
        <v>263.20999999999998</v>
      </c>
      <c r="M320" s="103"/>
      <c r="N320" s="104">
        <f t="shared" si="10"/>
        <v>-5450.4399999999932</v>
      </c>
    </row>
    <row r="321" spans="1:14" x14ac:dyDescent="0.25">
      <c r="A321" s="97">
        <v>318</v>
      </c>
      <c r="B321" s="103" t="s">
        <v>222</v>
      </c>
      <c r="C321" s="98">
        <v>98</v>
      </c>
      <c r="D321" s="99">
        <v>6</v>
      </c>
      <c r="E321" s="99" t="s">
        <v>121</v>
      </c>
      <c r="F321" s="97">
        <v>2024</v>
      </c>
      <c r="G321" s="99" t="s">
        <v>173</v>
      </c>
      <c r="H321" s="99" t="s">
        <v>164</v>
      </c>
      <c r="I321" s="99" t="s">
        <v>221</v>
      </c>
      <c r="J321" s="97"/>
      <c r="K321" s="105" t="s">
        <v>288</v>
      </c>
      <c r="L321" s="117">
        <v>5500</v>
      </c>
      <c r="M321" s="103"/>
      <c r="N321" s="104">
        <f t="shared" si="10"/>
        <v>49.560000000006767</v>
      </c>
    </row>
    <row r="322" spans="1:14" x14ac:dyDescent="0.25">
      <c r="A322" s="97">
        <v>319</v>
      </c>
      <c r="B322" s="103" t="s">
        <v>289</v>
      </c>
      <c r="C322" s="98">
        <v>9903</v>
      </c>
      <c r="D322" s="99">
        <v>6</v>
      </c>
      <c r="E322" s="99" t="s">
        <v>121</v>
      </c>
      <c r="F322" s="97">
        <v>2024</v>
      </c>
      <c r="G322" s="99" t="s">
        <v>179</v>
      </c>
      <c r="H322" s="99" t="s">
        <v>112</v>
      </c>
      <c r="I322" s="99" t="s">
        <v>215</v>
      </c>
      <c r="J322" s="97"/>
      <c r="K322" s="105" t="s">
        <v>291</v>
      </c>
      <c r="L322" s="103"/>
      <c r="M322" s="112">
        <v>-49.56</v>
      </c>
      <c r="N322" s="104">
        <f t="shared" si="10"/>
        <v>6.7643668444361538E-12</v>
      </c>
    </row>
    <row r="323" spans="1:14" x14ac:dyDescent="0.25">
      <c r="A323" s="97">
        <v>320</v>
      </c>
      <c r="B323" s="103" t="s">
        <v>448</v>
      </c>
      <c r="C323" s="98">
        <v>1900933063837</v>
      </c>
      <c r="D323" s="99">
        <v>6</v>
      </c>
      <c r="E323" s="99" t="s">
        <v>121</v>
      </c>
      <c r="F323" s="97">
        <v>2024</v>
      </c>
      <c r="G323" s="99" t="s">
        <v>173</v>
      </c>
      <c r="H323" s="99" t="s">
        <v>164</v>
      </c>
      <c r="I323" s="99" t="s">
        <v>221</v>
      </c>
      <c r="J323" s="97"/>
      <c r="K323" s="105" t="s">
        <v>288</v>
      </c>
      <c r="L323" s="117">
        <v>320.32</v>
      </c>
      <c r="M323" s="103"/>
      <c r="N323" s="104">
        <f t="shared" si="10"/>
        <v>320.32000000000676</v>
      </c>
    </row>
    <row r="324" spans="1:14" x14ac:dyDescent="0.25">
      <c r="A324" s="97">
        <v>321</v>
      </c>
      <c r="B324" s="103" t="s">
        <v>289</v>
      </c>
      <c r="C324" s="98">
        <v>9903</v>
      </c>
      <c r="D324" s="99">
        <v>7</v>
      </c>
      <c r="E324" s="99" t="s">
        <v>121</v>
      </c>
      <c r="F324" s="97">
        <v>2024</v>
      </c>
      <c r="G324" s="99" t="s">
        <v>179</v>
      </c>
      <c r="H324" s="99" t="s">
        <v>112</v>
      </c>
      <c r="I324" s="99" t="s">
        <v>215</v>
      </c>
      <c r="J324" s="97"/>
      <c r="K324" s="105" t="s">
        <v>291</v>
      </c>
      <c r="L324" s="103"/>
      <c r="M324" s="112">
        <v>-320.32</v>
      </c>
      <c r="N324" s="104">
        <f t="shared" si="10"/>
        <v>6.7643668444361538E-12</v>
      </c>
    </row>
    <row r="325" spans="1:14" x14ac:dyDescent="0.25">
      <c r="A325" s="97">
        <v>322</v>
      </c>
      <c r="B325" s="103" t="s">
        <v>248</v>
      </c>
      <c r="C325" s="98">
        <v>111101</v>
      </c>
      <c r="D325" s="99">
        <v>11</v>
      </c>
      <c r="E325" s="99" t="s">
        <v>121</v>
      </c>
      <c r="F325" s="97">
        <v>2024</v>
      </c>
      <c r="G325" s="99" t="s">
        <v>196</v>
      </c>
      <c r="H325" s="99" t="s">
        <v>113</v>
      </c>
      <c r="I325" s="99" t="s">
        <v>279</v>
      </c>
      <c r="J325" s="97"/>
      <c r="K325" s="108" t="s">
        <v>114</v>
      </c>
      <c r="L325" s="103"/>
      <c r="M325" s="107">
        <v>-463.5</v>
      </c>
      <c r="N325" s="104">
        <f t="shared" si="10"/>
        <v>-463.49999999999324</v>
      </c>
    </row>
    <row r="326" spans="1:14" x14ac:dyDescent="0.25">
      <c r="A326" s="97">
        <v>323</v>
      </c>
      <c r="B326" s="103" t="s">
        <v>278</v>
      </c>
      <c r="C326" s="98">
        <v>9903</v>
      </c>
      <c r="D326" s="99">
        <v>11</v>
      </c>
      <c r="E326" s="99" t="s">
        <v>121</v>
      </c>
      <c r="F326" s="97">
        <v>2024</v>
      </c>
      <c r="G326" s="99" t="s">
        <v>179</v>
      </c>
      <c r="H326" s="99" t="s">
        <v>164</v>
      </c>
      <c r="I326" s="99" t="s">
        <v>221</v>
      </c>
      <c r="J326" s="97"/>
      <c r="K326" s="105" t="s">
        <v>288</v>
      </c>
      <c r="L326" s="117">
        <v>369.89</v>
      </c>
      <c r="M326" s="103"/>
      <c r="N326" s="104">
        <f t="shared" si="10"/>
        <v>-93.609999999993249</v>
      </c>
    </row>
    <row r="327" spans="1:14" x14ac:dyDescent="0.25">
      <c r="A327" s="97">
        <v>324</v>
      </c>
      <c r="B327" s="103" t="s">
        <v>222</v>
      </c>
      <c r="C327" s="98">
        <v>98</v>
      </c>
      <c r="D327" s="99">
        <v>11</v>
      </c>
      <c r="E327" s="99" t="s">
        <v>121</v>
      </c>
      <c r="F327" s="97">
        <v>2024</v>
      </c>
      <c r="G327" s="99" t="s">
        <v>173</v>
      </c>
      <c r="H327" s="99" t="s">
        <v>164</v>
      </c>
      <c r="I327" s="99" t="s">
        <v>221</v>
      </c>
      <c r="J327" s="97"/>
      <c r="K327" s="105" t="s">
        <v>288</v>
      </c>
      <c r="L327" s="117">
        <v>500</v>
      </c>
      <c r="M327" s="103"/>
      <c r="N327" s="104">
        <f t="shared" si="10"/>
        <v>406.39000000000675</v>
      </c>
    </row>
    <row r="328" spans="1:14" x14ac:dyDescent="0.25">
      <c r="A328" s="97">
        <v>325</v>
      </c>
      <c r="B328" s="103" t="s">
        <v>289</v>
      </c>
      <c r="C328" s="98">
        <v>9903</v>
      </c>
      <c r="D328" s="99">
        <v>11</v>
      </c>
      <c r="E328" s="99" t="s">
        <v>121</v>
      </c>
      <c r="F328" s="97">
        <v>2024</v>
      </c>
      <c r="G328" s="99" t="s">
        <v>179</v>
      </c>
      <c r="H328" s="99" t="s">
        <v>112</v>
      </c>
      <c r="I328" s="99" t="s">
        <v>215</v>
      </c>
      <c r="J328" s="97"/>
      <c r="K328" s="105" t="s">
        <v>291</v>
      </c>
      <c r="L328" s="103"/>
      <c r="M328" s="112">
        <v>-406.39</v>
      </c>
      <c r="N328" s="104">
        <f t="shared" si="10"/>
        <v>6.7643668444361538E-12</v>
      </c>
    </row>
    <row r="329" spans="1:14" x14ac:dyDescent="0.25">
      <c r="A329" s="97">
        <v>326</v>
      </c>
      <c r="B329" s="103" t="s">
        <v>448</v>
      </c>
      <c r="C329" s="98">
        <v>1900933063837</v>
      </c>
      <c r="D329" s="99">
        <v>11</v>
      </c>
      <c r="E329" s="99" t="s">
        <v>121</v>
      </c>
      <c r="F329" s="97">
        <v>2024</v>
      </c>
      <c r="G329" s="99" t="s">
        <v>173</v>
      </c>
      <c r="H329" s="99" t="s">
        <v>164</v>
      </c>
      <c r="I329" s="99" t="s">
        <v>221</v>
      </c>
      <c r="J329" s="97"/>
      <c r="K329" s="105" t="s">
        <v>288</v>
      </c>
      <c r="L329" s="117">
        <v>29.62</v>
      </c>
      <c r="M329" s="103"/>
      <c r="N329" s="104">
        <f t="shared" si="10"/>
        <v>29.620000000006765</v>
      </c>
    </row>
    <row r="330" spans="1:14" x14ac:dyDescent="0.25">
      <c r="A330" s="97">
        <v>327</v>
      </c>
      <c r="B330" s="103" t="s">
        <v>289</v>
      </c>
      <c r="C330" s="98">
        <v>9903</v>
      </c>
      <c r="D330" s="99">
        <v>12</v>
      </c>
      <c r="E330" s="99" t="s">
        <v>121</v>
      </c>
      <c r="F330" s="97">
        <v>2024</v>
      </c>
      <c r="G330" s="99" t="s">
        <v>179</v>
      </c>
      <c r="H330" s="99" t="s">
        <v>112</v>
      </c>
      <c r="I330" s="99" t="s">
        <v>215</v>
      </c>
      <c r="J330" s="97"/>
      <c r="K330" s="105" t="s">
        <v>291</v>
      </c>
      <c r="L330" s="103"/>
      <c r="M330" s="112">
        <v>-29.62</v>
      </c>
      <c r="N330" s="104">
        <f t="shared" si="10"/>
        <v>6.7643668444361538E-12</v>
      </c>
    </row>
    <row r="331" spans="1:14" x14ac:dyDescent="0.25">
      <c r="A331" s="97">
        <v>328</v>
      </c>
      <c r="B331" s="103" t="s">
        <v>300</v>
      </c>
      <c r="C331" s="98">
        <v>111401</v>
      </c>
      <c r="D331" s="99">
        <v>14</v>
      </c>
      <c r="E331" s="99" t="s">
        <v>121</v>
      </c>
      <c r="F331" s="97">
        <v>2024</v>
      </c>
      <c r="G331" s="99" t="s">
        <v>161</v>
      </c>
      <c r="H331" s="99" t="s">
        <v>277</v>
      </c>
      <c r="I331" s="99" t="s">
        <v>246</v>
      </c>
      <c r="J331" s="97"/>
      <c r="K331" s="101" t="s">
        <v>339</v>
      </c>
      <c r="L331" s="103"/>
      <c r="M331" s="106">
        <v>-1652.73</v>
      </c>
      <c r="N331" s="104">
        <f t="shared" si="10"/>
        <v>-1652.7299999999932</v>
      </c>
    </row>
    <row r="332" spans="1:14" x14ac:dyDescent="0.25">
      <c r="A332" s="97">
        <v>329</v>
      </c>
      <c r="B332" s="103" t="s">
        <v>278</v>
      </c>
      <c r="C332" s="98">
        <v>9903</v>
      </c>
      <c r="D332" s="99">
        <v>14</v>
      </c>
      <c r="E332" s="99" t="s">
        <v>121</v>
      </c>
      <c r="F332" s="97">
        <v>2024</v>
      </c>
      <c r="G332" s="99" t="s">
        <v>179</v>
      </c>
      <c r="H332" s="99" t="s">
        <v>164</v>
      </c>
      <c r="I332" s="99" t="s">
        <v>221</v>
      </c>
      <c r="J332" s="97"/>
      <c r="K332" s="105" t="s">
        <v>288</v>
      </c>
      <c r="L332" s="117">
        <v>436.02</v>
      </c>
      <c r="M332" s="103"/>
      <c r="N332" s="104">
        <f t="shared" si="10"/>
        <v>-1216.7099999999932</v>
      </c>
    </row>
    <row r="333" spans="1:14" x14ac:dyDescent="0.25">
      <c r="A333" s="97">
        <v>330</v>
      </c>
      <c r="B333" s="103" t="s">
        <v>222</v>
      </c>
      <c r="C333" s="98">
        <v>98</v>
      </c>
      <c r="D333" s="99">
        <v>14</v>
      </c>
      <c r="E333" s="99" t="s">
        <v>121</v>
      </c>
      <c r="F333" s="97">
        <v>2024</v>
      </c>
      <c r="G333" s="99" t="s">
        <v>173</v>
      </c>
      <c r="H333" s="99" t="s">
        <v>164</v>
      </c>
      <c r="I333" s="99" t="s">
        <v>221</v>
      </c>
      <c r="J333" s="97"/>
      <c r="K333" s="105" t="s">
        <v>288</v>
      </c>
      <c r="L333" s="117">
        <v>1500</v>
      </c>
      <c r="M333" s="103"/>
      <c r="N333" s="104">
        <f t="shared" si="10"/>
        <v>283.29000000000678</v>
      </c>
    </row>
    <row r="334" spans="1:14" x14ac:dyDescent="0.25">
      <c r="A334" s="97">
        <v>331</v>
      </c>
      <c r="B334" s="103" t="s">
        <v>289</v>
      </c>
      <c r="C334" s="98">
        <v>9903</v>
      </c>
      <c r="D334" s="99">
        <v>14</v>
      </c>
      <c r="E334" s="99" t="s">
        <v>121</v>
      </c>
      <c r="F334" s="97">
        <v>2024</v>
      </c>
      <c r="G334" s="99" t="s">
        <v>179</v>
      </c>
      <c r="H334" s="99" t="s">
        <v>112</v>
      </c>
      <c r="I334" s="99" t="s">
        <v>215</v>
      </c>
      <c r="J334" s="97"/>
      <c r="K334" s="105" t="s">
        <v>291</v>
      </c>
      <c r="L334" s="103"/>
      <c r="M334" s="112">
        <v>-283.29000000000002</v>
      </c>
      <c r="N334" s="104">
        <f t="shared" si="10"/>
        <v>6.7643668444361538E-12</v>
      </c>
    </row>
    <row r="335" spans="1:14" x14ac:dyDescent="0.25">
      <c r="A335" s="97">
        <v>332</v>
      </c>
      <c r="B335" s="103" t="s">
        <v>448</v>
      </c>
      <c r="C335" s="98">
        <v>1900933063837</v>
      </c>
      <c r="D335" s="99">
        <v>14</v>
      </c>
      <c r="E335" s="99" t="s">
        <v>121</v>
      </c>
      <c r="F335" s="97">
        <v>2024</v>
      </c>
      <c r="G335" s="99" t="s">
        <v>173</v>
      </c>
      <c r="H335" s="99" t="s">
        <v>164</v>
      </c>
      <c r="I335" s="99" t="s">
        <v>221</v>
      </c>
      <c r="J335" s="97"/>
      <c r="K335" s="105" t="s">
        <v>288</v>
      </c>
      <c r="L335" s="126">
        <v>90.36</v>
      </c>
      <c r="M335" s="103"/>
      <c r="N335" s="104">
        <f t="shared" si="10"/>
        <v>90.360000000006764</v>
      </c>
    </row>
    <row r="336" spans="1:14" x14ac:dyDescent="0.25">
      <c r="A336" s="97">
        <v>333</v>
      </c>
      <c r="B336" s="103" t="s">
        <v>229</v>
      </c>
      <c r="C336" s="98">
        <v>111801</v>
      </c>
      <c r="D336" s="99">
        <v>18</v>
      </c>
      <c r="E336" s="99" t="s">
        <v>121</v>
      </c>
      <c r="F336" s="97">
        <v>2024</v>
      </c>
      <c r="G336" s="99" t="s">
        <v>227</v>
      </c>
      <c r="H336" s="99" t="s">
        <v>226</v>
      </c>
      <c r="I336" s="99" t="s">
        <v>230</v>
      </c>
      <c r="J336" s="97"/>
      <c r="K336" s="105" t="s">
        <v>320</v>
      </c>
      <c r="L336" s="103"/>
      <c r="M336" s="106">
        <v>-1235.6600000000001</v>
      </c>
      <c r="N336" s="104">
        <f t="shared" si="10"/>
        <v>-1145.2999999999934</v>
      </c>
    </row>
    <row r="337" spans="1:14" x14ac:dyDescent="0.25">
      <c r="A337" s="97">
        <v>334</v>
      </c>
      <c r="B337" s="103" t="s">
        <v>229</v>
      </c>
      <c r="C337" s="98">
        <v>111802</v>
      </c>
      <c r="D337" s="99">
        <v>18</v>
      </c>
      <c r="E337" s="99" t="s">
        <v>121</v>
      </c>
      <c r="F337" s="97">
        <v>2024</v>
      </c>
      <c r="G337" s="99" t="s">
        <v>227</v>
      </c>
      <c r="H337" s="99" t="s">
        <v>226</v>
      </c>
      <c r="I337" s="99" t="s">
        <v>230</v>
      </c>
      <c r="J337" s="97"/>
      <c r="K337" s="105" t="s">
        <v>320</v>
      </c>
      <c r="L337" s="103"/>
      <c r="M337" s="106">
        <v>-1151.0999999999999</v>
      </c>
      <c r="N337" s="104">
        <f t="shared" si="10"/>
        <v>-2296.3999999999933</v>
      </c>
    </row>
    <row r="338" spans="1:14" x14ac:dyDescent="0.25">
      <c r="A338" s="97">
        <v>335</v>
      </c>
      <c r="B338" s="103" t="s">
        <v>300</v>
      </c>
      <c r="C338" s="98">
        <v>111803</v>
      </c>
      <c r="D338" s="99">
        <v>18</v>
      </c>
      <c r="E338" s="99" t="s">
        <v>121</v>
      </c>
      <c r="F338" s="97">
        <v>2024</v>
      </c>
      <c r="G338" s="99" t="s">
        <v>161</v>
      </c>
      <c r="H338" s="99" t="s">
        <v>277</v>
      </c>
      <c r="I338" s="99" t="s">
        <v>246</v>
      </c>
      <c r="J338" s="97"/>
      <c r="K338" s="101" t="s">
        <v>339</v>
      </c>
      <c r="L338" s="103"/>
      <c r="M338" s="106">
        <v>-1687.5</v>
      </c>
      <c r="N338" s="104">
        <f t="shared" si="10"/>
        <v>-3983.8999999999933</v>
      </c>
    </row>
    <row r="339" spans="1:14" x14ac:dyDescent="0.25">
      <c r="A339" s="97">
        <v>336</v>
      </c>
      <c r="B339" s="103" t="s">
        <v>278</v>
      </c>
      <c r="C339" s="98">
        <v>9903</v>
      </c>
      <c r="D339" s="99">
        <v>18</v>
      </c>
      <c r="E339" s="99" t="s">
        <v>121</v>
      </c>
      <c r="F339" s="97">
        <v>2024</v>
      </c>
      <c r="G339" s="99" t="s">
        <v>179</v>
      </c>
      <c r="H339" s="99" t="s">
        <v>164</v>
      </c>
      <c r="I339" s="99" t="s">
        <v>221</v>
      </c>
      <c r="J339" s="97"/>
      <c r="K339" s="105" t="s">
        <v>288</v>
      </c>
      <c r="L339" s="117">
        <v>283.3</v>
      </c>
      <c r="M339" s="103"/>
      <c r="N339" s="104">
        <f t="shared" si="10"/>
        <v>-3700.5999999999931</v>
      </c>
    </row>
    <row r="340" spans="1:14" x14ac:dyDescent="0.25">
      <c r="A340" s="97">
        <v>337</v>
      </c>
      <c r="B340" s="103" t="s">
        <v>222</v>
      </c>
      <c r="C340" s="98">
        <v>98</v>
      </c>
      <c r="D340" s="99">
        <v>18</v>
      </c>
      <c r="E340" s="99" t="s">
        <v>121</v>
      </c>
      <c r="F340" s="97">
        <v>2024</v>
      </c>
      <c r="G340" s="99" t="s">
        <v>173</v>
      </c>
      <c r="H340" s="99" t="s">
        <v>164</v>
      </c>
      <c r="I340" s="99" t="s">
        <v>221</v>
      </c>
      <c r="J340" s="97"/>
      <c r="K340" s="105" t="s">
        <v>288</v>
      </c>
      <c r="L340" s="117">
        <v>4000</v>
      </c>
      <c r="M340" s="103"/>
      <c r="N340" s="104">
        <f t="shared" si="10"/>
        <v>299.40000000000691</v>
      </c>
    </row>
    <row r="341" spans="1:14" x14ac:dyDescent="0.25">
      <c r="A341" s="97">
        <v>338</v>
      </c>
      <c r="B341" s="103" t="s">
        <v>289</v>
      </c>
      <c r="C341" s="98">
        <v>9903</v>
      </c>
      <c r="D341" s="99">
        <v>18</v>
      </c>
      <c r="E341" s="99" t="s">
        <v>121</v>
      </c>
      <c r="F341" s="97">
        <v>2024</v>
      </c>
      <c r="G341" s="99" t="s">
        <v>179</v>
      </c>
      <c r="H341" s="99" t="s">
        <v>112</v>
      </c>
      <c r="I341" s="99" t="s">
        <v>215</v>
      </c>
      <c r="J341" s="97"/>
      <c r="K341" s="105" t="s">
        <v>291</v>
      </c>
      <c r="L341" s="103"/>
      <c r="M341" s="107">
        <v>-299.39999999999998</v>
      </c>
      <c r="N341" s="104">
        <f t="shared" si="10"/>
        <v>6.9348971010185778E-12</v>
      </c>
    </row>
    <row r="342" spans="1:14" x14ac:dyDescent="0.25">
      <c r="A342" s="97">
        <v>339</v>
      </c>
      <c r="B342" s="103" t="s">
        <v>448</v>
      </c>
      <c r="C342" s="98">
        <v>1900933063837</v>
      </c>
      <c r="D342" s="99">
        <v>18</v>
      </c>
      <c r="E342" s="99" t="s">
        <v>121</v>
      </c>
      <c r="F342" s="97">
        <v>2024</v>
      </c>
      <c r="G342" s="99" t="s">
        <v>173</v>
      </c>
      <c r="H342" s="99" t="s">
        <v>164</v>
      </c>
      <c r="I342" s="99" t="s">
        <v>221</v>
      </c>
      <c r="J342" s="97"/>
      <c r="K342" s="105" t="s">
        <v>288</v>
      </c>
      <c r="L342" s="126">
        <v>242.24</v>
      </c>
      <c r="M342" s="103"/>
      <c r="N342" s="104">
        <f t="shared" si="10"/>
        <v>242.24000000000694</v>
      </c>
    </row>
    <row r="343" spans="1:14" x14ac:dyDescent="0.25">
      <c r="A343" s="97">
        <v>340</v>
      </c>
      <c r="B343" s="103" t="s">
        <v>248</v>
      </c>
      <c r="C343" s="98">
        <v>554439000039504</v>
      </c>
      <c r="D343" s="99">
        <v>19</v>
      </c>
      <c r="E343" s="99" t="s">
        <v>121</v>
      </c>
      <c r="F343" s="97">
        <v>2024</v>
      </c>
      <c r="G343" s="99" t="s">
        <v>205</v>
      </c>
      <c r="H343" s="99" t="s">
        <v>197</v>
      </c>
      <c r="I343" s="99" t="s">
        <v>347</v>
      </c>
      <c r="J343" s="97"/>
      <c r="K343" s="128" t="s">
        <v>292</v>
      </c>
      <c r="L343" s="109"/>
      <c r="M343" s="106">
        <v>-6270</v>
      </c>
      <c r="N343" s="104">
        <f t="shared" si="10"/>
        <v>-6027.7599999999929</v>
      </c>
    </row>
    <row r="344" spans="1:14" x14ac:dyDescent="0.25">
      <c r="A344" s="97">
        <v>341</v>
      </c>
      <c r="B344" s="103" t="s">
        <v>248</v>
      </c>
      <c r="C344" s="98">
        <v>554439000039504</v>
      </c>
      <c r="D344" s="99">
        <v>19</v>
      </c>
      <c r="E344" s="99" t="s">
        <v>121</v>
      </c>
      <c r="F344" s="97">
        <v>2024</v>
      </c>
      <c r="G344" s="99" t="s">
        <v>205</v>
      </c>
      <c r="H344" s="99" t="s">
        <v>197</v>
      </c>
      <c r="I344" s="99" t="s">
        <v>348</v>
      </c>
      <c r="J344" s="97"/>
      <c r="K344" s="128" t="s">
        <v>292</v>
      </c>
      <c r="L344" s="109"/>
      <c r="M344" s="106">
        <v>-1019.7</v>
      </c>
      <c r="N344" s="104">
        <f t="shared" si="10"/>
        <v>-7047.4599999999928</v>
      </c>
    </row>
    <row r="345" spans="1:14" x14ac:dyDescent="0.25">
      <c r="A345" s="97">
        <v>342</v>
      </c>
      <c r="B345" s="103" t="s">
        <v>248</v>
      </c>
      <c r="C345" s="98">
        <v>554439000039504</v>
      </c>
      <c r="D345" s="99">
        <v>19</v>
      </c>
      <c r="E345" s="99" t="s">
        <v>121</v>
      </c>
      <c r="F345" s="97">
        <v>2024</v>
      </c>
      <c r="G345" s="99" t="s">
        <v>205</v>
      </c>
      <c r="H345" s="99" t="s">
        <v>197</v>
      </c>
      <c r="I345" s="99" t="s">
        <v>280</v>
      </c>
      <c r="J345" s="97"/>
      <c r="K345" s="128" t="s">
        <v>292</v>
      </c>
      <c r="L345" s="103"/>
      <c r="M345" s="112">
        <v>-902.91</v>
      </c>
      <c r="N345" s="104">
        <f t="shared" si="10"/>
        <v>-7950.3699999999926</v>
      </c>
    </row>
    <row r="346" spans="1:14" x14ac:dyDescent="0.25">
      <c r="A346" s="97">
        <v>343</v>
      </c>
      <c r="B346" s="103" t="s">
        <v>300</v>
      </c>
      <c r="C346" s="98">
        <v>111901</v>
      </c>
      <c r="D346" s="99">
        <v>19</v>
      </c>
      <c r="E346" s="99" t="s">
        <v>121</v>
      </c>
      <c r="F346" s="97">
        <v>2024</v>
      </c>
      <c r="G346" s="99" t="s">
        <v>154</v>
      </c>
      <c r="H346" s="125" t="s">
        <v>335</v>
      </c>
      <c r="I346" s="125" t="s">
        <v>246</v>
      </c>
      <c r="J346" s="14"/>
      <c r="K346" s="101" t="s">
        <v>339</v>
      </c>
      <c r="L346" s="14"/>
      <c r="M346" s="129">
        <v>-3717.25</v>
      </c>
      <c r="N346" s="104">
        <f t="shared" si="10"/>
        <v>-11667.619999999992</v>
      </c>
    </row>
    <row r="347" spans="1:14" x14ac:dyDescent="0.25">
      <c r="A347" s="97">
        <v>344</v>
      </c>
      <c r="B347" s="103" t="s">
        <v>195</v>
      </c>
      <c r="C347" s="98">
        <v>833241100130847</v>
      </c>
      <c r="D347" s="99">
        <v>19</v>
      </c>
      <c r="E347" s="99" t="s">
        <v>121</v>
      </c>
      <c r="F347" s="97">
        <v>2024</v>
      </c>
      <c r="G347" s="99" t="s">
        <v>157</v>
      </c>
      <c r="H347" s="99" t="s">
        <v>112</v>
      </c>
      <c r="I347" s="99" t="s">
        <v>215</v>
      </c>
      <c r="J347" s="97"/>
      <c r="K347" s="105" t="s">
        <v>291</v>
      </c>
      <c r="L347" s="103"/>
      <c r="M347" s="107">
        <v>-12.3</v>
      </c>
      <c r="N347" s="104">
        <f t="shared" si="10"/>
        <v>-11679.919999999991</v>
      </c>
    </row>
    <row r="348" spans="1:14" x14ac:dyDescent="0.25">
      <c r="A348" s="97">
        <v>345</v>
      </c>
      <c r="B348" s="103" t="s">
        <v>195</v>
      </c>
      <c r="C348" s="98">
        <v>863241200075552</v>
      </c>
      <c r="D348" s="99">
        <v>19</v>
      </c>
      <c r="E348" s="99" t="s">
        <v>121</v>
      </c>
      <c r="F348" s="97">
        <v>2024</v>
      </c>
      <c r="G348" s="99" t="s">
        <v>162</v>
      </c>
      <c r="H348" s="99" t="s">
        <v>112</v>
      </c>
      <c r="I348" s="99" t="s">
        <v>215</v>
      </c>
      <c r="J348" s="97"/>
      <c r="K348" s="105" t="s">
        <v>291</v>
      </c>
      <c r="L348" s="103"/>
      <c r="M348" s="123">
        <v>-3</v>
      </c>
      <c r="N348" s="104">
        <f t="shared" si="10"/>
        <v>-11682.919999999991</v>
      </c>
    </row>
    <row r="349" spans="1:14" x14ac:dyDescent="0.25">
      <c r="A349" s="97">
        <v>346</v>
      </c>
      <c r="B349" s="103" t="s">
        <v>278</v>
      </c>
      <c r="C349" s="98">
        <v>9903</v>
      </c>
      <c r="D349" s="99">
        <v>19</v>
      </c>
      <c r="E349" s="99" t="s">
        <v>121</v>
      </c>
      <c r="F349" s="97">
        <v>2024</v>
      </c>
      <c r="G349" s="99" t="s">
        <v>179</v>
      </c>
      <c r="H349" s="99" t="s">
        <v>164</v>
      </c>
      <c r="I349" s="99" t="s">
        <v>221</v>
      </c>
      <c r="J349" s="97"/>
      <c r="K349" s="105" t="s">
        <v>288</v>
      </c>
      <c r="L349" s="117">
        <v>299.41000000000003</v>
      </c>
      <c r="M349" s="103"/>
      <c r="N349" s="104">
        <f t="shared" si="10"/>
        <v>-11383.509999999991</v>
      </c>
    </row>
    <row r="350" spans="1:14" x14ac:dyDescent="0.25">
      <c r="A350" s="97">
        <v>347</v>
      </c>
      <c r="B350" s="103" t="s">
        <v>222</v>
      </c>
      <c r="C350" s="98">
        <v>98</v>
      </c>
      <c r="D350" s="99">
        <v>19</v>
      </c>
      <c r="E350" s="99" t="s">
        <v>121</v>
      </c>
      <c r="F350" s="97">
        <v>2024</v>
      </c>
      <c r="G350" s="99" t="s">
        <v>173</v>
      </c>
      <c r="H350" s="99" t="s">
        <v>164</v>
      </c>
      <c r="I350" s="99" t="s">
        <v>221</v>
      </c>
      <c r="J350" s="97"/>
      <c r="K350" s="105" t="s">
        <v>288</v>
      </c>
      <c r="L350" s="117">
        <v>11500</v>
      </c>
      <c r="M350" s="103"/>
      <c r="N350" s="104">
        <f t="shared" si="10"/>
        <v>116.49000000000888</v>
      </c>
    </row>
    <row r="351" spans="1:14" x14ac:dyDescent="0.25">
      <c r="A351" s="97">
        <v>348</v>
      </c>
      <c r="B351" s="103" t="s">
        <v>289</v>
      </c>
      <c r="C351" s="98">
        <v>9903</v>
      </c>
      <c r="D351" s="99">
        <v>19</v>
      </c>
      <c r="E351" s="99" t="s">
        <v>121</v>
      </c>
      <c r="F351" s="97">
        <v>2024</v>
      </c>
      <c r="G351" s="99" t="s">
        <v>179</v>
      </c>
      <c r="H351" s="99" t="s">
        <v>112</v>
      </c>
      <c r="I351" s="99" t="s">
        <v>215</v>
      </c>
      <c r="J351" s="97"/>
      <c r="K351" s="105" t="s">
        <v>291</v>
      </c>
      <c r="L351" s="103"/>
      <c r="M351" s="112">
        <v>-116.49</v>
      </c>
      <c r="N351" s="104">
        <f t="shared" si="10"/>
        <v>8.8817841970012523E-12</v>
      </c>
    </row>
    <row r="352" spans="1:14" x14ac:dyDescent="0.25">
      <c r="A352" s="97">
        <v>349</v>
      </c>
      <c r="B352" s="103" t="s">
        <v>448</v>
      </c>
      <c r="C352" s="98">
        <v>1900933063837</v>
      </c>
      <c r="D352" s="99">
        <v>19</v>
      </c>
      <c r="E352" s="99" t="s">
        <v>121</v>
      </c>
      <c r="F352" s="97">
        <v>2024</v>
      </c>
      <c r="G352" s="99" t="s">
        <v>173</v>
      </c>
      <c r="H352" s="99" t="s">
        <v>164</v>
      </c>
      <c r="I352" s="99" t="s">
        <v>221</v>
      </c>
      <c r="J352" s="97"/>
      <c r="K352" s="105" t="s">
        <v>288</v>
      </c>
      <c r="L352" s="117">
        <v>700.12</v>
      </c>
      <c r="M352" s="103"/>
      <c r="N352" s="104">
        <f t="shared" si="10"/>
        <v>700.12000000000887</v>
      </c>
    </row>
    <row r="353" spans="1:14" x14ac:dyDescent="0.25">
      <c r="A353" s="97">
        <v>350</v>
      </c>
      <c r="B353" s="103" t="s">
        <v>289</v>
      </c>
      <c r="C353" s="98">
        <v>9903</v>
      </c>
      <c r="D353" s="99">
        <v>21</v>
      </c>
      <c r="E353" s="99" t="s">
        <v>121</v>
      </c>
      <c r="F353" s="97">
        <v>2024</v>
      </c>
      <c r="G353" s="99" t="s">
        <v>179</v>
      </c>
      <c r="H353" s="99" t="s">
        <v>112</v>
      </c>
      <c r="I353" s="99" t="s">
        <v>215</v>
      </c>
      <c r="J353" s="97"/>
      <c r="K353" s="105" t="s">
        <v>291</v>
      </c>
      <c r="L353" s="103"/>
      <c r="M353" s="112">
        <v>-700.12</v>
      </c>
      <c r="N353" s="113">
        <f t="shared" si="10"/>
        <v>8.8675733422860503E-12</v>
      </c>
    </row>
    <row r="354" spans="1:14" x14ac:dyDescent="0.25">
      <c r="A354" s="97">
        <v>351</v>
      </c>
      <c r="B354" s="103" t="s">
        <v>195</v>
      </c>
      <c r="C354" s="98">
        <v>883401200616397</v>
      </c>
      <c r="D354" s="99">
        <v>5</v>
      </c>
      <c r="E354" s="99" t="s">
        <v>122</v>
      </c>
      <c r="F354" s="97">
        <v>2024</v>
      </c>
      <c r="G354" s="99" t="s">
        <v>159</v>
      </c>
      <c r="H354" s="99" t="s">
        <v>112</v>
      </c>
      <c r="I354" s="99" t="s">
        <v>215</v>
      </c>
      <c r="J354" s="97"/>
      <c r="K354" s="101" t="s">
        <v>291</v>
      </c>
      <c r="L354" s="103"/>
      <c r="M354" s="107">
        <v>-73.8</v>
      </c>
      <c r="N354" s="104">
        <f t="shared" si="10"/>
        <v>-73.79999999999113</v>
      </c>
    </row>
    <row r="355" spans="1:14" x14ac:dyDescent="0.25">
      <c r="A355" s="97">
        <v>352</v>
      </c>
      <c r="B355" s="103" t="s">
        <v>278</v>
      </c>
      <c r="C355" s="98">
        <v>9903</v>
      </c>
      <c r="D355" s="99">
        <v>5</v>
      </c>
      <c r="E355" s="99" t="s">
        <v>122</v>
      </c>
      <c r="F355" s="97">
        <v>2024</v>
      </c>
      <c r="G355" s="99" t="s">
        <v>179</v>
      </c>
      <c r="H355" s="99" t="s">
        <v>164</v>
      </c>
      <c r="I355" s="99" t="s">
        <v>221</v>
      </c>
      <c r="J355" s="97"/>
      <c r="K355" s="105" t="s">
        <v>288</v>
      </c>
      <c r="L355" s="127">
        <v>73.8</v>
      </c>
      <c r="M355" s="107"/>
      <c r="N355" s="104">
        <f t="shared" si="10"/>
        <v>8.8675733422860503E-12</v>
      </c>
    </row>
    <row r="356" spans="1:14" x14ac:dyDescent="0.25">
      <c r="A356" s="97">
        <v>353</v>
      </c>
      <c r="B356" s="103" t="s">
        <v>248</v>
      </c>
      <c r="C356" s="98">
        <v>121001</v>
      </c>
      <c r="D356" s="99">
        <v>10</v>
      </c>
      <c r="E356" s="99" t="s">
        <v>122</v>
      </c>
      <c r="F356" s="97">
        <v>2024</v>
      </c>
      <c r="G356" s="99" t="s">
        <v>196</v>
      </c>
      <c r="H356" s="99" t="s">
        <v>113</v>
      </c>
      <c r="I356" s="99" t="s">
        <v>281</v>
      </c>
      <c r="J356" s="97"/>
      <c r="K356" s="108" t="s">
        <v>114</v>
      </c>
      <c r="L356" s="103"/>
      <c r="M356" s="107">
        <v>-855.5</v>
      </c>
      <c r="N356" s="104">
        <f t="shared" si="10"/>
        <v>-855.49999999999113</v>
      </c>
    </row>
    <row r="357" spans="1:14" x14ac:dyDescent="0.25">
      <c r="A357" s="97">
        <v>354</v>
      </c>
      <c r="B357" s="103" t="s">
        <v>278</v>
      </c>
      <c r="C357" s="98">
        <v>9903</v>
      </c>
      <c r="D357" s="99">
        <v>10</v>
      </c>
      <c r="E357" s="99" t="s">
        <v>122</v>
      </c>
      <c r="F357" s="97">
        <v>2024</v>
      </c>
      <c r="G357" s="99" t="s">
        <v>179</v>
      </c>
      <c r="H357" s="99" t="s">
        <v>164</v>
      </c>
      <c r="I357" s="99" t="s">
        <v>221</v>
      </c>
      <c r="J357" s="97"/>
      <c r="K357" s="105" t="s">
        <v>288</v>
      </c>
      <c r="L357" s="117">
        <v>743.05</v>
      </c>
      <c r="M357" s="103"/>
      <c r="N357" s="104">
        <f t="shared" si="10"/>
        <v>-112.44999999999118</v>
      </c>
    </row>
    <row r="358" spans="1:14" x14ac:dyDescent="0.25">
      <c r="A358" s="97">
        <v>355</v>
      </c>
      <c r="B358" s="103" t="s">
        <v>222</v>
      </c>
      <c r="C358" s="98">
        <v>98</v>
      </c>
      <c r="D358" s="99">
        <v>10</v>
      </c>
      <c r="E358" s="99" t="s">
        <v>122</v>
      </c>
      <c r="F358" s="97">
        <v>2024</v>
      </c>
      <c r="G358" s="99" t="s">
        <v>173</v>
      </c>
      <c r="H358" s="99" t="s">
        <v>164</v>
      </c>
      <c r="I358" s="99" t="s">
        <v>221</v>
      </c>
      <c r="J358" s="97"/>
      <c r="K358" s="105" t="s">
        <v>288</v>
      </c>
      <c r="L358" s="117">
        <v>500</v>
      </c>
      <c r="M358" s="103"/>
      <c r="N358" s="104">
        <f t="shared" si="10"/>
        <v>387.55000000000882</v>
      </c>
    </row>
    <row r="359" spans="1:14" x14ac:dyDescent="0.25">
      <c r="A359" s="97">
        <v>356</v>
      </c>
      <c r="B359" s="103" t="s">
        <v>289</v>
      </c>
      <c r="C359" s="98">
        <v>9903</v>
      </c>
      <c r="D359" s="99">
        <v>10</v>
      </c>
      <c r="E359" s="99" t="s">
        <v>122</v>
      </c>
      <c r="F359" s="97">
        <v>2024</v>
      </c>
      <c r="G359" s="99" t="s">
        <v>179</v>
      </c>
      <c r="H359" s="99" t="s">
        <v>112</v>
      </c>
      <c r="I359" s="99" t="s">
        <v>215</v>
      </c>
      <c r="J359" s="97"/>
      <c r="K359" s="105" t="s">
        <v>291</v>
      </c>
      <c r="L359" s="103"/>
      <c r="M359" s="112">
        <v>-387.55</v>
      </c>
      <c r="N359" s="104">
        <f t="shared" si="10"/>
        <v>8.8107299234252423E-12</v>
      </c>
    </row>
    <row r="360" spans="1:14" x14ac:dyDescent="0.25">
      <c r="A360" s="97">
        <v>357</v>
      </c>
      <c r="B360" s="103" t="s">
        <v>448</v>
      </c>
      <c r="C360" s="98">
        <v>1900933063837</v>
      </c>
      <c r="D360" s="99">
        <v>10</v>
      </c>
      <c r="E360" s="99" t="s">
        <v>122</v>
      </c>
      <c r="F360" s="97">
        <v>2024</v>
      </c>
      <c r="G360" s="99" t="s">
        <v>173</v>
      </c>
      <c r="H360" s="99" t="s">
        <v>164</v>
      </c>
      <c r="I360" s="99" t="s">
        <v>221</v>
      </c>
      <c r="J360" s="97"/>
      <c r="K360" s="105" t="s">
        <v>288</v>
      </c>
      <c r="L360" s="117">
        <v>32.78</v>
      </c>
      <c r="M360" s="103"/>
      <c r="N360" s="104">
        <f t="shared" si="10"/>
        <v>32.780000000008812</v>
      </c>
    </row>
    <row r="361" spans="1:14" x14ac:dyDescent="0.25">
      <c r="A361" s="97">
        <v>358</v>
      </c>
      <c r="B361" s="103" t="s">
        <v>229</v>
      </c>
      <c r="C361" s="98">
        <v>121101</v>
      </c>
      <c r="D361" s="99">
        <v>11</v>
      </c>
      <c r="E361" s="99" t="s">
        <v>122</v>
      </c>
      <c r="F361" s="97">
        <v>2024</v>
      </c>
      <c r="G361" s="99" t="s">
        <v>227</v>
      </c>
      <c r="H361" s="99" t="s">
        <v>226</v>
      </c>
      <c r="I361" s="99" t="s">
        <v>230</v>
      </c>
      <c r="J361" s="97"/>
      <c r="K361" s="105" t="s">
        <v>320</v>
      </c>
      <c r="L361" s="103"/>
      <c r="M361" s="106">
        <v>-1613.72</v>
      </c>
      <c r="N361" s="104">
        <f t="shared" si="10"/>
        <v>-1580.9399999999912</v>
      </c>
    </row>
    <row r="362" spans="1:14" x14ac:dyDescent="0.25">
      <c r="A362" s="97">
        <v>359</v>
      </c>
      <c r="B362" s="103" t="s">
        <v>278</v>
      </c>
      <c r="C362" s="98">
        <v>9903</v>
      </c>
      <c r="D362" s="99">
        <v>11</v>
      </c>
      <c r="E362" s="99" t="s">
        <v>122</v>
      </c>
      <c r="F362" s="97">
        <v>2024</v>
      </c>
      <c r="G362" s="99" t="s">
        <v>179</v>
      </c>
      <c r="H362" s="99" t="s">
        <v>164</v>
      </c>
      <c r="I362" s="99" t="s">
        <v>221</v>
      </c>
      <c r="J362" s="97"/>
      <c r="K362" s="105" t="s">
        <v>288</v>
      </c>
      <c r="L362" s="126">
        <v>387.56</v>
      </c>
      <c r="M362" s="103"/>
      <c r="N362" s="104">
        <f t="shared" si="10"/>
        <v>-1193.3799999999912</v>
      </c>
    </row>
    <row r="363" spans="1:14" x14ac:dyDescent="0.25">
      <c r="A363" s="97">
        <v>360</v>
      </c>
      <c r="B363" s="103" t="s">
        <v>222</v>
      </c>
      <c r="C363" s="98">
        <v>98</v>
      </c>
      <c r="D363" s="99">
        <v>11</v>
      </c>
      <c r="E363" s="99" t="s">
        <v>122</v>
      </c>
      <c r="F363" s="97">
        <v>2024</v>
      </c>
      <c r="G363" s="99" t="s">
        <v>173</v>
      </c>
      <c r="H363" s="99" t="s">
        <v>164</v>
      </c>
      <c r="I363" s="99" t="s">
        <v>221</v>
      </c>
      <c r="J363" s="97"/>
      <c r="K363" s="105" t="s">
        <v>288</v>
      </c>
      <c r="L363" s="117">
        <v>1500</v>
      </c>
      <c r="M363" s="103"/>
      <c r="N363" s="104">
        <f t="shared" si="10"/>
        <v>306.62000000000876</v>
      </c>
    </row>
    <row r="364" spans="1:14" x14ac:dyDescent="0.25">
      <c r="A364" s="97">
        <v>361</v>
      </c>
      <c r="B364" s="103" t="s">
        <v>289</v>
      </c>
      <c r="C364" s="98">
        <v>9903</v>
      </c>
      <c r="D364" s="99">
        <v>11</v>
      </c>
      <c r="E364" s="99" t="s">
        <v>122</v>
      </c>
      <c r="F364" s="97">
        <v>2024</v>
      </c>
      <c r="G364" s="99" t="s">
        <v>179</v>
      </c>
      <c r="H364" s="99" t="s">
        <v>112</v>
      </c>
      <c r="I364" s="99" t="s">
        <v>215</v>
      </c>
      <c r="J364" s="97"/>
      <c r="K364" s="105" t="s">
        <v>291</v>
      </c>
      <c r="L364" s="103"/>
      <c r="M364" s="112">
        <v>-306.62</v>
      </c>
      <c r="N364" s="104">
        <f t="shared" si="10"/>
        <v>8.7538865045644343E-12</v>
      </c>
    </row>
    <row r="365" spans="1:14" x14ac:dyDescent="0.25">
      <c r="A365" s="97">
        <v>362</v>
      </c>
      <c r="B365" s="103" t="s">
        <v>448</v>
      </c>
      <c r="C365" s="98">
        <v>1900933063837</v>
      </c>
      <c r="D365" s="99">
        <v>11</v>
      </c>
      <c r="E365" s="99" t="s">
        <v>122</v>
      </c>
      <c r="F365" s="97">
        <v>2024</v>
      </c>
      <c r="G365" s="99" t="s">
        <v>173</v>
      </c>
      <c r="H365" s="99" t="s">
        <v>164</v>
      </c>
      <c r="I365" s="99" t="s">
        <v>221</v>
      </c>
      <c r="J365" s="97"/>
      <c r="K365" s="105" t="s">
        <v>288</v>
      </c>
      <c r="L365" s="117">
        <v>98.85</v>
      </c>
      <c r="M365" s="103"/>
      <c r="N365" s="104">
        <f t="shared" ref="N365" si="11">N364+L365+M365</f>
        <v>98.850000000008748</v>
      </c>
    </row>
    <row r="366" spans="1:14" x14ac:dyDescent="0.25">
      <c r="A366" s="97">
        <v>363</v>
      </c>
      <c r="B366" s="103" t="s">
        <v>289</v>
      </c>
      <c r="C366" s="98">
        <v>9903</v>
      </c>
      <c r="D366" s="99">
        <v>12</v>
      </c>
      <c r="E366" s="99" t="s">
        <v>122</v>
      </c>
      <c r="F366" s="97">
        <v>2024</v>
      </c>
      <c r="G366" s="99" t="s">
        <v>179</v>
      </c>
      <c r="H366" s="99" t="s">
        <v>112</v>
      </c>
      <c r="I366" s="99" t="s">
        <v>215</v>
      </c>
      <c r="J366" s="97"/>
      <c r="K366" s="105" t="s">
        <v>291</v>
      </c>
      <c r="L366" s="103"/>
      <c r="M366" s="112">
        <v>-98.85</v>
      </c>
      <c r="N366" s="113">
        <f>N365+L366+M366</f>
        <v>8.7538865045644343E-12</v>
      </c>
    </row>
    <row r="367" spans="1:14" x14ac:dyDescent="0.25">
      <c r="A367" s="97">
        <v>364</v>
      </c>
      <c r="B367" s="103" t="s">
        <v>195</v>
      </c>
      <c r="C367" s="98">
        <v>890071200707064</v>
      </c>
      <c r="D367" s="99">
        <v>7</v>
      </c>
      <c r="E367" s="99" t="s">
        <v>123</v>
      </c>
      <c r="F367" s="97">
        <v>2025</v>
      </c>
      <c r="G367" s="99" t="s">
        <v>159</v>
      </c>
      <c r="H367" s="99" t="s">
        <v>112</v>
      </c>
      <c r="I367" s="99" t="s">
        <v>215</v>
      </c>
      <c r="J367" s="97"/>
      <c r="K367" s="101" t="s">
        <v>291</v>
      </c>
      <c r="L367" s="103"/>
      <c r="M367" s="107">
        <v>-73.8</v>
      </c>
      <c r="N367" s="104">
        <f>N366+L367+M367</f>
        <v>-73.799999999991243</v>
      </c>
    </row>
    <row r="368" spans="1:14" x14ac:dyDescent="0.25">
      <c r="A368" s="97">
        <v>365</v>
      </c>
      <c r="B368" s="103" t="s">
        <v>278</v>
      </c>
      <c r="C368" s="98">
        <v>9903</v>
      </c>
      <c r="D368" s="99">
        <v>7</v>
      </c>
      <c r="E368" s="99" t="s">
        <v>123</v>
      </c>
      <c r="F368" s="97">
        <v>2025</v>
      </c>
      <c r="G368" s="99" t="s">
        <v>179</v>
      </c>
      <c r="H368" s="99" t="s">
        <v>164</v>
      </c>
      <c r="I368" s="99" t="s">
        <v>221</v>
      </c>
      <c r="J368" s="97"/>
      <c r="K368" s="105" t="s">
        <v>288</v>
      </c>
      <c r="L368" s="127">
        <v>73.8</v>
      </c>
      <c r="M368" s="107"/>
      <c r="N368" s="104">
        <f>N367+L368+M368</f>
        <v>8.7538865045644343E-12</v>
      </c>
    </row>
    <row r="369" spans="1:14" x14ac:dyDescent="0.25">
      <c r="A369" s="97">
        <v>366</v>
      </c>
      <c r="B369" s="103" t="s">
        <v>229</v>
      </c>
      <c r="C369" s="98">
        <v>11601</v>
      </c>
      <c r="D369" s="99">
        <v>16</v>
      </c>
      <c r="E369" s="99" t="s">
        <v>123</v>
      </c>
      <c r="F369" s="97">
        <v>2025</v>
      </c>
      <c r="G369" s="99" t="s">
        <v>227</v>
      </c>
      <c r="H369" s="99" t="s">
        <v>226</v>
      </c>
      <c r="I369" s="99" t="s">
        <v>230</v>
      </c>
      <c r="J369" s="97"/>
      <c r="K369" s="105" t="s">
        <v>320</v>
      </c>
      <c r="L369" s="103"/>
      <c r="M369" s="112">
        <v>-5.54</v>
      </c>
      <c r="N369" s="104">
        <f>N368+L369+M369</f>
        <v>-5.5399999999912461</v>
      </c>
    </row>
    <row r="370" spans="1:14" x14ac:dyDescent="0.25">
      <c r="A370" s="97">
        <v>367</v>
      </c>
      <c r="B370" s="103" t="s">
        <v>278</v>
      </c>
      <c r="C370" s="98">
        <v>9903</v>
      </c>
      <c r="D370" s="99">
        <v>16</v>
      </c>
      <c r="E370" s="99" t="s">
        <v>123</v>
      </c>
      <c r="F370" s="97">
        <v>2025</v>
      </c>
      <c r="G370" s="99" t="s">
        <v>179</v>
      </c>
      <c r="H370" s="99" t="s">
        <v>164</v>
      </c>
      <c r="I370" s="99" t="s">
        <v>221</v>
      </c>
      <c r="J370" s="97"/>
      <c r="K370" s="105" t="s">
        <v>288</v>
      </c>
      <c r="L370" s="126">
        <v>5.54</v>
      </c>
      <c r="M370" s="103"/>
      <c r="N370" s="104">
        <f t="shared" ref="N370:N371" si="12">N369+L370+M370</f>
        <v>8.7538865045644343E-12</v>
      </c>
    </row>
    <row r="371" spans="1:14" ht="24.75" customHeight="1" x14ac:dyDescent="0.25">
      <c r="A371" s="97">
        <v>368</v>
      </c>
      <c r="B371" s="103" t="s">
        <v>429</v>
      </c>
      <c r="C371" s="98">
        <v>554439000039504</v>
      </c>
      <c r="D371" s="99">
        <v>21</v>
      </c>
      <c r="E371" s="99" t="s">
        <v>123</v>
      </c>
      <c r="F371" s="97">
        <v>2025</v>
      </c>
      <c r="G371" s="99" t="s">
        <v>156</v>
      </c>
      <c r="H371" s="99" t="s">
        <v>164</v>
      </c>
      <c r="I371" s="99" t="s">
        <v>221</v>
      </c>
      <c r="J371" s="97"/>
      <c r="K371" s="105" t="s">
        <v>288</v>
      </c>
      <c r="L371" s="109"/>
      <c r="M371" s="106">
        <v>-1939.48</v>
      </c>
      <c r="N371" s="104">
        <f t="shared" si="12"/>
        <v>-1939.4799999999914</v>
      </c>
    </row>
    <row r="372" spans="1:14" x14ac:dyDescent="0.25">
      <c r="A372" s="97">
        <v>369</v>
      </c>
      <c r="B372" s="103" t="s">
        <v>278</v>
      </c>
      <c r="C372" s="98">
        <v>9903</v>
      </c>
      <c r="D372" s="99">
        <v>21</v>
      </c>
      <c r="E372" s="99" t="s">
        <v>123</v>
      </c>
      <c r="F372" s="97">
        <v>2025</v>
      </c>
      <c r="G372" s="99" t="s">
        <v>179</v>
      </c>
      <c r="H372" s="99" t="s">
        <v>164</v>
      </c>
      <c r="I372" s="99" t="s">
        <v>221</v>
      </c>
      <c r="J372" s="97"/>
      <c r="K372" s="105" t="s">
        <v>288</v>
      </c>
      <c r="L372" s="126">
        <v>326.47000000000003</v>
      </c>
      <c r="M372" s="103"/>
      <c r="N372" s="104">
        <f t="shared" ref="N372:N377" si="13">N371+L372+M372</f>
        <v>-1613.0099999999914</v>
      </c>
    </row>
    <row r="373" spans="1:14" x14ac:dyDescent="0.25">
      <c r="A373" s="97">
        <v>370</v>
      </c>
      <c r="B373" s="103" t="s">
        <v>222</v>
      </c>
      <c r="C373" s="98">
        <v>98</v>
      </c>
      <c r="D373" s="99">
        <v>21</v>
      </c>
      <c r="E373" s="99" t="s">
        <v>123</v>
      </c>
      <c r="F373" s="97">
        <v>2025</v>
      </c>
      <c r="G373" s="99" t="s">
        <v>173</v>
      </c>
      <c r="H373" s="99" t="s">
        <v>164</v>
      </c>
      <c r="I373" s="99" t="s">
        <v>221</v>
      </c>
      <c r="J373" s="97"/>
      <c r="K373" s="105" t="s">
        <v>288</v>
      </c>
      <c r="L373" s="102">
        <v>1500</v>
      </c>
      <c r="M373" s="103"/>
      <c r="N373" s="104">
        <f t="shared" si="13"/>
        <v>-113.00999999999135</v>
      </c>
    </row>
    <row r="374" spans="1:14" x14ac:dyDescent="0.25">
      <c r="A374" s="97">
        <v>371</v>
      </c>
      <c r="B374" s="103" t="s">
        <v>448</v>
      </c>
      <c r="C374" s="98">
        <v>1900933063837</v>
      </c>
      <c r="D374" s="99">
        <v>21</v>
      </c>
      <c r="E374" s="99" t="s">
        <v>123</v>
      </c>
      <c r="F374" s="97">
        <v>2025</v>
      </c>
      <c r="G374" s="99" t="s">
        <v>173</v>
      </c>
      <c r="H374" s="99" t="s">
        <v>164</v>
      </c>
      <c r="I374" s="99" t="s">
        <v>221</v>
      </c>
      <c r="J374" s="97"/>
      <c r="K374" s="105" t="s">
        <v>288</v>
      </c>
      <c r="L374" s="126">
        <v>113.55</v>
      </c>
      <c r="M374" s="103"/>
      <c r="N374" s="104">
        <f t="shared" si="13"/>
        <v>0.54000000000864645</v>
      </c>
    </row>
    <row r="375" spans="1:14" x14ac:dyDescent="0.25">
      <c r="A375" s="97">
        <v>372</v>
      </c>
      <c r="B375" s="103" t="s">
        <v>289</v>
      </c>
      <c r="C375" s="98">
        <v>9903</v>
      </c>
      <c r="D375" s="99">
        <v>22</v>
      </c>
      <c r="E375" s="99" t="s">
        <v>123</v>
      </c>
      <c r="F375" s="97">
        <v>2025</v>
      </c>
      <c r="G375" s="99" t="s">
        <v>179</v>
      </c>
      <c r="H375" s="99" t="s">
        <v>112</v>
      </c>
      <c r="I375" s="99" t="s">
        <v>215</v>
      </c>
      <c r="J375" s="97"/>
      <c r="K375" s="105" t="s">
        <v>291</v>
      </c>
      <c r="L375" s="14"/>
      <c r="M375" s="129">
        <v>-0.54</v>
      </c>
      <c r="N375" s="104">
        <f t="shared" si="13"/>
        <v>8.6464169157807191E-12</v>
      </c>
    </row>
    <row r="376" spans="1:14" ht="27" x14ac:dyDescent="0.25">
      <c r="A376" s="97">
        <v>373</v>
      </c>
      <c r="B376" s="103" t="s">
        <v>351</v>
      </c>
      <c r="C376" s="98">
        <v>554439000039504</v>
      </c>
      <c r="D376" s="99">
        <v>22</v>
      </c>
      <c r="E376" s="99" t="s">
        <v>123</v>
      </c>
      <c r="F376" s="97">
        <v>2025</v>
      </c>
      <c r="G376" s="99" t="s">
        <v>156</v>
      </c>
      <c r="H376" s="99" t="s">
        <v>164</v>
      </c>
      <c r="I376" s="99" t="s">
        <v>221</v>
      </c>
      <c r="J376" s="97" t="s">
        <v>425</v>
      </c>
      <c r="K376" s="105" t="s">
        <v>288</v>
      </c>
      <c r="L376" s="130"/>
      <c r="M376" s="129">
        <v>-0.54</v>
      </c>
      <c r="N376" s="104">
        <f t="shared" si="13"/>
        <v>-0.53999999999135362</v>
      </c>
    </row>
    <row r="377" spans="1:14" x14ac:dyDescent="0.25">
      <c r="A377" s="97">
        <v>374</v>
      </c>
      <c r="B377" s="131" t="s">
        <v>278</v>
      </c>
      <c r="C377" s="132">
        <v>9903</v>
      </c>
      <c r="D377" s="99">
        <v>22</v>
      </c>
      <c r="E377" s="99" t="s">
        <v>123</v>
      </c>
      <c r="F377" s="97">
        <v>2025</v>
      </c>
      <c r="G377" s="133" t="s">
        <v>179</v>
      </c>
      <c r="H377" s="99" t="s">
        <v>164</v>
      </c>
      <c r="I377" s="99" t="s">
        <v>221</v>
      </c>
      <c r="J377" s="97"/>
      <c r="K377" s="105" t="s">
        <v>288</v>
      </c>
      <c r="L377" s="134">
        <v>0.54</v>
      </c>
      <c r="M377" s="130"/>
      <c r="N377" s="113">
        <f t="shared" si="13"/>
        <v>8.6464169157807191E-12</v>
      </c>
    </row>
    <row r="378" spans="1:14" x14ac:dyDescent="0.25">
      <c r="A378" s="114"/>
      <c r="B378" s="114"/>
      <c r="C378" s="114"/>
      <c r="D378" s="116"/>
      <c r="E378" s="114"/>
      <c r="F378" s="114"/>
      <c r="G378" s="116"/>
      <c r="H378" s="116"/>
      <c r="I378" s="116"/>
      <c r="J378" s="114"/>
      <c r="K378" s="116"/>
      <c r="L378" s="114"/>
      <c r="M378" s="114"/>
      <c r="N378" s="135"/>
    </row>
    <row r="379" spans="1:14" x14ac:dyDescent="0.25">
      <c r="L379" s="32"/>
    </row>
    <row r="380" spans="1:14" x14ac:dyDescent="0.25">
      <c r="M380" s="13"/>
    </row>
  </sheetData>
  <autoFilter ref="A2:N378" xr:uid="{1B4224F0-FCA4-49C8-B7F0-D2546A77D107}"/>
  <mergeCells count="2">
    <mergeCell ref="B1:F1"/>
    <mergeCell ref="G1:N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2D0D0-57C6-4A5A-8058-86C8E1DEF851}">
  <dimension ref="A1:M208"/>
  <sheetViews>
    <sheetView topLeftCell="H1" zoomScale="160" zoomScaleNormal="160" workbookViewId="0">
      <selection activeCell="H1" sqref="H1:M1"/>
    </sheetView>
  </sheetViews>
  <sheetFormatPr defaultColWidth="39.75" defaultRowHeight="14.25" x14ac:dyDescent="0.2"/>
  <cols>
    <col min="1" max="1" width="4.875" bestFit="1" customWidth="1"/>
    <col min="2" max="2" width="49.125" customWidth="1"/>
    <col min="3" max="3" width="13.25" bestFit="1" customWidth="1"/>
    <col min="4" max="4" width="2.75" bestFit="1" customWidth="1"/>
    <col min="5" max="5" width="8.5" bestFit="1" customWidth="1"/>
    <col min="6" max="6" width="4.875" bestFit="1" customWidth="1"/>
    <col min="7" max="7" width="5.875" bestFit="1" customWidth="1"/>
    <col min="8" max="8" width="14.625" bestFit="1" customWidth="1"/>
    <col min="9" max="9" width="38" bestFit="1" customWidth="1"/>
    <col min="10" max="10" width="20.375" bestFit="1" customWidth="1"/>
    <col min="11" max="11" width="13.25" bestFit="1" customWidth="1"/>
    <col min="12" max="12" width="13.25" customWidth="1"/>
    <col min="13" max="13" width="10.625" bestFit="1" customWidth="1"/>
  </cols>
  <sheetData>
    <row r="1" spans="1:13" ht="18" x14ac:dyDescent="0.2">
      <c r="H1" s="239" t="s">
        <v>466</v>
      </c>
      <c r="I1" s="239"/>
      <c r="J1" s="239"/>
      <c r="K1" s="239"/>
      <c r="L1" s="239"/>
      <c r="M1" s="239"/>
    </row>
    <row r="2" spans="1:13" x14ac:dyDescent="0.2">
      <c r="A2" s="136" t="s">
        <v>165</v>
      </c>
      <c r="B2" s="136" t="s">
        <v>100</v>
      </c>
      <c r="C2" s="136" t="s">
        <v>101</v>
      </c>
      <c r="D2" s="136" t="s">
        <v>166</v>
      </c>
      <c r="E2" s="136" t="s">
        <v>167</v>
      </c>
      <c r="F2" s="136" t="s">
        <v>102</v>
      </c>
      <c r="G2" s="136" t="s">
        <v>168</v>
      </c>
      <c r="H2" s="136" t="s">
        <v>103</v>
      </c>
      <c r="I2" s="136" t="s">
        <v>104</v>
      </c>
      <c r="J2" s="136" t="s">
        <v>169</v>
      </c>
      <c r="K2" s="136" t="s">
        <v>106</v>
      </c>
      <c r="L2" s="136" t="s">
        <v>105</v>
      </c>
      <c r="M2" s="136" t="s">
        <v>206</v>
      </c>
    </row>
    <row r="3" spans="1:13" ht="15" x14ac:dyDescent="0.25">
      <c r="A3" s="97">
        <v>1</v>
      </c>
      <c r="B3" s="14" t="s">
        <v>190</v>
      </c>
      <c r="C3" s="98">
        <v>10401</v>
      </c>
      <c r="D3" s="99">
        <v>4</v>
      </c>
      <c r="E3" s="99" t="s">
        <v>123</v>
      </c>
      <c r="F3" s="97">
        <v>2024</v>
      </c>
      <c r="G3" s="97"/>
      <c r="H3" s="99" t="s">
        <v>154</v>
      </c>
      <c r="I3" s="99" t="s">
        <v>191</v>
      </c>
      <c r="J3" s="99" t="s">
        <v>219</v>
      </c>
      <c r="K3" s="105" t="s">
        <v>302</v>
      </c>
      <c r="L3" s="105"/>
      <c r="M3" s="106">
        <v>-3978.43</v>
      </c>
    </row>
    <row r="4" spans="1:13" ht="15" x14ac:dyDescent="0.25">
      <c r="A4" s="97">
        <v>2</v>
      </c>
      <c r="B4" s="14" t="s">
        <v>189</v>
      </c>
      <c r="C4" s="98">
        <v>10402</v>
      </c>
      <c r="D4" s="99">
        <v>4</v>
      </c>
      <c r="E4" s="99" t="s">
        <v>123</v>
      </c>
      <c r="F4" s="97">
        <v>2024</v>
      </c>
      <c r="G4" s="97"/>
      <c r="H4" s="99" t="s">
        <v>154</v>
      </c>
      <c r="I4" s="99" t="s">
        <v>183</v>
      </c>
      <c r="J4" s="99" t="s">
        <v>217</v>
      </c>
      <c r="K4" s="105" t="s">
        <v>312</v>
      </c>
      <c r="L4" s="105"/>
      <c r="M4" s="106">
        <v>-2225</v>
      </c>
    </row>
    <row r="5" spans="1:13" ht="15" x14ac:dyDescent="0.25">
      <c r="A5" s="97">
        <v>3</v>
      </c>
      <c r="B5" s="14" t="s">
        <v>190</v>
      </c>
      <c r="C5" s="98">
        <v>10403</v>
      </c>
      <c r="D5" s="99">
        <v>4</v>
      </c>
      <c r="E5" s="99" t="s">
        <v>123</v>
      </c>
      <c r="F5" s="97">
        <v>2024</v>
      </c>
      <c r="G5" s="97"/>
      <c r="H5" s="99" t="s">
        <v>154</v>
      </c>
      <c r="I5" s="99" t="s">
        <v>192</v>
      </c>
      <c r="J5" s="99" t="s">
        <v>219</v>
      </c>
      <c r="K5" s="105" t="s">
        <v>303</v>
      </c>
      <c r="L5" s="105"/>
      <c r="M5" s="106">
        <v>-4428.95</v>
      </c>
    </row>
    <row r="6" spans="1:13" ht="15" x14ac:dyDescent="0.25">
      <c r="A6" s="97">
        <v>4</v>
      </c>
      <c r="B6" s="14" t="s">
        <v>190</v>
      </c>
      <c r="C6" s="98">
        <v>10404</v>
      </c>
      <c r="D6" s="99">
        <v>4</v>
      </c>
      <c r="E6" s="99" t="s">
        <v>123</v>
      </c>
      <c r="F6" s="97">
        <v>2024</v>
      </c>
      <c r="G6" s="97"/>
      <c r="H6" s="99" t="s">
        <v>154</v>
      </c>
      <c r="I6" s="99" t="s">
        <v>193</v>
      </c>
      <c r="J6" s="99" t="s">
        <v>219</v>
      </c>
      <c r="K6" s="105" t="s">
        <v>304</v>
      </c>
      <c r="L6" s="105"/>
      <c r="M6" s="106">
        <v>-3991.22</v>
      </c>
    </row>
    <row r="7" spans="1:13" x14ac:dyDescent="0.2">
      <c r="A7" s="97">
        <v>5</v>
      </c>
      <c r="B7" s="103" t="s">
        <v>195</v>
      </c>
      <c r="C7" s="98">
        <v>810041100064710</v>
      </c>
      <c r="D7" s="99">
        <v>4</v>
      </c>
      <c r="E7" s="99" t="s">
        <v>123</v>
      </c>
      <c r="F7" s="97">
        <v>2024</v>
      </c>
      <c r="G7" s="97"/>
      <c r="H7" s="99" t="s">
        <v>157</v>
      </c>
      <c r="I7" s="99" t="s">
        <v>112</v>
      </c>
      <c r="J7" s="99" t="s">
        <v>215</v>
      </c>
      <c r="K7" s="101" t="s">
        <v>291</v>
      </c>
      <c r="L7" s="101"/>
      <c r="M7" s="107">
        <v>-12</v>
      </c>
    </row>
    <row r="8" spans="1:13" ht="15" x14ac:dyDescent="0.25">
      <c r="A8" s="97">
        <v>6</v>
      </c>
      <c r="B8" s="14" t="s">
        <v>190</v>
      </c>
      <c r="C8" s="98">
        <v>551041000027405</v>
      </c>
      <c r="D8" s="99">
        <v>5</v>
      </c>
      <c r="E8" s="99" t="s">
        <v>123</v>
      </c>
      <c r="F8" s="97">
        <v>2024</v>
      </c>
      <c r="G8" s="97"/>
      <c r="H8" s="99" t="s">
        <v>156</v>
      </c>
      <c r="I8" s="99" t="s">
        <v>194</v>
      </c>
      <c r="J8" s="99" t="s">
        <v>219</v>
      </c>
      <c r="K8" s="105" t="s">
        <v>305</v>
      </c>
      <c r="L8" s="105"/>
      <c r="M8" s="106">
        <v>-4045.74</v>
      </c>
    </row>
    <row r="9" spans="1:13" x14ac:dyDescent="0.2">
      <c r="A9" s="97">
        <v>7</v>
      </c>
      <c r="B9" s="103" t="s">
        <v>381</v>
      </c>
      <c r="C9" s="98">
        <v>554732000008642</v>
      </c>
      <c r="D9" s="99">
        <v>5</v>
      </c>
      <c r="E9" s="99" t="s">
        <v>123</v>
      </c>
      <c r="F9" s="97">
        <v>2024</v>
      </c>
      <c r="G9" s="97"/>
      <c r="H9" s="99" t="s">
        <v>156</v>
      </c>
      <c r="I9" s="99" t="s">
        <v>184</v>
      </c>
      <c r="J9" s="99" t="s">
        <v>216</v>
      </c>
      <c r="K9" s="101" t="s">
        <v>370</v>
      </c>
      <c r="L9" s="101"/>
      <c r="M9" s="106">
        <v>-2100</v>
      </c>
    </row>
    <row r="10" spans="1:13" x14ac:dyDescent="0.2">
      <c r="A10" s="97">
        <v>8</v>
      </c>
      <c r="B10" s="103" t="s">
        <v>195</v>
      </c>
      <c r="C10" s="98">
        <v>870051201332013</v>
      </c>
      <c r="D10" s="99">
        <v>5</v>
      </c>
      <c r="E10" s="99" t="s">
        <v>123</v>
      </c>
      <c r="F10" s="97">
        <v>2024</v>
      </c>
      <c r="G10" s="97"/>
      <c r="H10" s="99" t="s">
        <v>159</v>
      </c>
      <c r="I10" s="99" t="s">
        <v>112</v>
      </c>
      <c r="J10" s="99" t="s">
        <v>215</v>
      </c>
      <c r="K10" s="101" t="s">
        <v>291</v>
      </c>
      <c r="L10" s="101"/>
      <c r="M10" s="107">
        <v>-18</v>
      </c>
    </row>
    <row r="11" spans="1:13" x14ac:dyDescent="0.2">
      <c r="A11" s="97">
        <v>9</v>
      </c>
      <c r="B11" s="103" t="s">
        <v>248</v>
      </c>
      <c r="C11" s="98">
        <v>10901</v>
      </c>
      <c r="D11" s="99">
        <v>9</v>
      </c>
      <c r="E11" s="99" t="s">
        <v>123</v>
      </c>
      <c r="F11" s="97">
        <v>2024</v>
      </c>
      <c r="G11" s="97"/>
      <c r="H11" s="99" t="s">
        <v>196</v>
      </c>
      <c r="I11" s="99" t="s">
        <v>113</v>
      </c>
      <c r="J11" s="99" t="s">
        <v>200</v>
      </c>
      <c r="K11" s="108" t="s">
        <v>114</v>
      </c>
      <c r="L11" s="108"/>
      <c r="M11" s="107">
        <v>-631.5</v>
      </c>
    </row>
    <row r="12" spans="1:13" x14ac:dyDescent="0.2">
      <c r="A12" s="97">
        <v>10</v>
      </c>
      <c r="B12" s="103" t="s">
        <v>351</v>
      </c>
      <c r="C12" s="98">
        <v>554439000039504</v>
      </c>
      <c r="D12" s="99">
        <v>11</v>
      </c>
      <c r="E12" s="99" t="s">
        <v>123</v>
      </c>
      <c r="F12" s="97">
        <v>2024</v>
      </c>
      <c r="G12" s="97"/>
      <c r="H12" s="99" t="s">
        <v>156</v>
      </c>
      <c r="I12" s="99" t="s">
        <v>164</v>
      </c>
      <c r="J12" s="99" t="s">
        <v>221</v>
      </c>
      <c r="K12" s="105" t="s">
        <v>288</v>
      </c>
      <c r="L12" s="105"/>
      <c r="M12" s="106">
        <v>-5938.02</v>
      </c>
    </row>
    <row r="13" spans="1:13" x14ac:dyDescent="0.2">
      <c r="A13" s="97">
        <v>11</v>
      </c>
      <c r="B13" s="103" t="s">
        <v>351</v>
      </c>
      <c r="C13" s="98">
        <v>554439000039504</v>
      </c>
      <c r="D13" s="99">
        <v>11</v>
      </c>
      <c r="E13" s="99" t="s">
        <v>123</v>
      </c>
      <c r="F13" s="97">
        <v>2024</v>
      </c>
      <c r="G13" s="97"/>
      <c r="H13" s="99" t="s">
        <v>156</v>
      </c>
      <c r="I13" s="99" t="s">
        <v>164</v>
      </c>
      <c r="J13" s="99" t="s">
        <v>221</v>
      </c>
      <c r="K13" s="105" t="s">
        <v>288</v>
      </c>
      <c r="L13" s="105"/>
      <c r="M13" s="106">
        <v>-6337.02</v>
      </c>
    </row>
    <row r="14" spans="1:13" x14ac:dyDescent="0.2">
      <c r="A14" s="97">
        <v>12</v>
      </c>
      <c r="B14" s="103" t="s">
        <v>198</v>
      </c>
      <c r="C14" s="98">
        <v>551882000762037</v>
      </c>
      <c r="D14" s="99">
        <v>18</v>
      </c>
      <c r="E14" s="99" t="s">
        <v>123</v>
      </c>
      <c r="F14" s="97">
        <v>2024</v>
      </c>
      <c r="G14" s="97"/>
      <c r="H14" s="99" t="s">
        <v>156</v>
      </c>
      <c r="I14" s="99" t="s">
        <v>180</v>
      </c>
      <c r="J14" s="99" t="s">
        <v>218</v>
      </c>
      <c r="K14" s="105" t="s">
        <v>309</v>
      </c>
      <c r="L14" s="105"/>
      <c r="M14" s="106">
        <v>-5349.33</v>
      </c>
    </row>
    <row r="15" spans="1:13" ht="15" x14ac:dyDescent="0.25">
      <c r="A15" s="97">
        <v>13</v>
      </c>
      <c r="B15" s="103" t="s">
        <v>248</v>
      </c>
      <c r="C15" s="98">
        <v>554439000039504</v>
      </c>
      <c r="D15" s="99">
        <v>18</v>
      </c>
      <c r="E15" s="99" t="s">
        <v>123</v>
      </c>
      <c r="F15" s="97">
        <v>2024</v>
      </c>
      <c r="G15" s="97"/>
      <c r="H15" s="99" t="s">
        <v>205</v>
      </c>
      <c r="I15" s="99" t="s">
        <v>197</v>
      </c>
      <c r="J15" s="99" t="s">
        <v>203</v>
      </c>
      <c r="K15" s="111" t="s">
        <v>292</v>
      </c>
      <c r="L15" s="111"/>
      <c r="M15" s="112">
        <v>-764.18</v>
      </c>
    </row>
    <row r="16" spans="1:13" ht="15" x14ac:dyDescent="0.25">
      <c r="A16" s="97">
        <v>14</v>
      </c>
      <c r="B16" s="103" t="s">
        <v>248</v>
      </c>
      <c r="C16" s="98">
        <v>554439000039504</v>
      </c>
      <c r="D16" s="99">
        <v>18</v>
      </c>
      <c r="E16" s="99" t="s">
        <v>123</v>
      </c>
      <c r="F16" s="97">
        <v>2024</v>
      </c>
      <c r="G16" s="97"/>
      <c r="H16" s="99" t="s">
        <v>205</v>
      </c>
      <c r="I16" s="99" t="s">
        <v>197</v>
      </c>
      <c r="J16" s="99" t="s">
        <v>202</v>
      </c>
      <c r="K16" s="111" t="s">
        <v>292</v>
      </c>
      <c r="L16" s="111"/>
      <c r="M16" s="106">
        <v>-3026</v>
      </c>
    </row>
    <row r="17" spans="1:13" ht="15" x14ac:dyDescent="0.25">
      <c r="A17" s="97">
        <v>15</v>
      </c>
      <c r="B17" s="103" t="s">
        <v>248</v>
      </c>
      <c r="C17" s="98">
        <v>554439000039504</v>
      </c>
      <c r="D17" s="99">
        <v>18</v>
      </c>
      <c r="E17" s="99" t="s">
        <v>123</v>
      </c>
      <c r="F17" s="97">
        <v>2024</v>
      </c>
      <c r="G17" s="97"/>
      <c r="H17" s="99" t="s">
        <v>205</v>
      </c>
      <c r="I17" s="99" t="s">
        <v>197</v>
      </c>
      <c r="J17" s="99" t="s">
        <v>204</v>
      </c>
      <c r="K17" s="111" t="s">
        <v>292</v>
      </c>
      <c r="L17" s="111"/>
      <c r="M17" s="106">
        <v>-1664.3</v>
      </c>
    </row>
    <row r="18" spans="1:13" x14ac:dyDescent="0.2">
      <c r="A18" s="97">
        <v>16</v>
      </c>
      <c r="B18" s="103" t="s">
        <v>198</v>
      </c>
      <c r="C18" s="98">
        <v>11801</v>
      </c>
      <c r="D18" s="99">
        <v>18</v>
      </c>
      <c r="E18" s="99" t="s">
        <v>123</v>
      </c>
      <c r="F18" s="97">
        <v>2024</v>
      </c>
      <c r="G18" s="97"/>
      <c r="H18" s="99" t="s">
        <v>154</v>
      </c>
      <c r="I18" s="99" t="s">
        <v>182</v>
      </c>
      <c r="J18" s="99" t="s">
        <v>218</v>
      </c>
      <c r="K18" s="105" t="s">
        <v>310</v>
      </c>
      <c r="L18" s="105"/>
      <c r="M18" s="106">
        <v>-7217.88</v>
      </c>
    </row>
    <row r="19" spans="1:13" x14ac:dyDescent="0.2">
      <c r="A19" s="97">
        <v>17</v>
      </c>
      <c r="B19" s="103" t="s">
        <v>195</v>
      </c>
      <c r="C19" s="98">
        <v>810181100130527</v>
      </c>
      <c r="D19" s="99">
        <v>18</v>
      </c>
      <c r="E19" s="99" t="s">
        <v>123</v>
      </c>
      <c r="F19" s="97">
        <v>2024</v>
      </c>
      <c r="G19" s="97"/>
      <c r="H19" s="99" t="s">
        <v>206</v>
      </c>
      <c r="I19" s="99" t="s">
        <v>112</v>
      </c>
      <c r="J19" s="99" t="s">
        <v>215</v>
      </c>
      <c r="K19" s="101" t="s">
        <v>291</v>
      </c>
      <c r="L19" s="101"/>
      <c r="M19" s="107">
        <v>-12</v>
      </c>
    </row>
    <row r="20" spans="1:13" x14ac:dyDescent="0.2">
      <c r="A20" s="97">
        <v>18</v>
      </c>
      <c r="B20" s="103" t="s">
        <v>381</v>
      </c>
      <c r="C20" s="98">
        <v>554732000008642</v>
      </c>
      <c r="D20" s="99">
        <v>24</v>
      </c>
      <c r="E20" s="99" t="s">
        <v>123</v>
      </c>
      <c r="F20" s="97">
        <v>2024</v>
      </c>
      <c r="G20" s="97"/>
      <c r="H20" s="99" t="s">
        <v>156</v>
      </c>
      <c r="I20" s="99" t="s">
        <v>184</v>
      </c>
      <c r="J20" s="99" t="s">
        <v>216</v>
      </c>
      <c r="K20" s="101" t="s">
        <v>370</v>
      </c>
      <c r="L20" s="101"/>
      <c r="M20" s="106">
        <v>-1750.48</v>
      </c>
    </row>
    <row r="21" spans="1:13" x14ac:dyDescent="0.2">
      <c r="A21" s="97">
        <v>19</v>
      </c>
      <c r="B21" s="103" t="s">
        <v>190</v>
      </c>
      <c r="C21" s="98">
        <v>12401</v>
      </c>
      <c r="D21" s="99">
        <v>24</v>
      </c>
      <c r="E21" s="99" t="s">
        <v>123</v>
      </c>
      <c r="F21" s="97">
        <v>2024</v>
      </c>
      <c r="G21" s="97"/>
      <c r="H21" s="99" t="s">
        <v>161</v>
      </c>
      <c r="I21" s="99" t="s">
        <v>185</v>
      </c>
      <c r="J21" s="99" t="s">
        <v>219</v>
      </c>
      <c r="K21" s="105" t="s">
        <v>306</v>
      </c>
      <c r="L21" s="105"/>
      <c r="M21" s="106">
        <v>-2032.8</v>
      </c>
    </row>
    <row r="22" spans="1:13" x14ac:dyDescent="0.2">
      <c r="A22" s="97">
        <v>20</v>
      </c>
      <c r="B22" s="103" t="s">
        <v>381</v>
      </c>
      <c r="C22" s="98">
        <v>12501</v>
      </c>
      <c r="D22" s="99">
        <v>25</v>
      </c>
      <c r="E22" s="99" t="s">
        <v>123</v>
      </c>
      <c r="F22" s="97">
        <v>2024</v>
      </c>
      <c r="G22" s="97"/>
      <c r="H22" s="99" t="s">
        <v>154</v>
      </c>
      <c r="I22" s="99" t="s">
        <v>208</v>
      </c>
      <c r="J22" s="99" t="s">
        <v>216</v>
      </c>
      <c r="K22" s="101" t="s">
        <v>342</v>
      </c>
      <c r="L22" s="101"/>
      <c r="M22" s="106">
        <v>-2100</v>
      </c>
    </row>
    <row r="23" spans="1:13" x14ac:dyDescent="0.2">
      <c r="A23" s="97">
        <v>21</v>
      </c>
      <c r="B23" s="103" t="s">
        <v>195</v>
      </c>
      <c r="C23" s="98">
        <v>810251100176618</v>
      </c>
      <c r="D23" s="99">
        <v>25</v>
      </c>
      <c r="E23" s="99" t="s">
        <v>123</v>
      </c>
      <c r="F23" s="97">
        <v>2024</v>
      </c>
      <c r="G23" s="97"/>
      <c r="H23" s="99" t="s">
        <v>157</v>
      </c>
      <c r="I23" s="99" t="s">
        <v>112</v>
      </c>
      <c r="J23" s="99" t="s">
        <v>215</v>
      </c>
      <c r="K23" s="101" t="s">
        <v>291</v>
      </c>
      <c r="L23" s="101"/>
      <c r="M23" s="107">
        <v>-12</v>
      </c>
    </row>
    <row r="24" spans="1:13" x14ac:dyDescent="0.2">
      <c r="A24" s="97">
        <v>22</v>
      </c>
      <c r="B24" s="103" t="s">
        <v>195</v>
      </c>
      <c r="C24" s="98">
        <v>860251200075813</v>
      </c>
      <c r="D24" s="99">
        <v>25</v>
      </c>
      <c r="E24" s="99" t="s">
        <v>123</v>
      </c>
      <c r="F24" s="97">
        <v>2024</v>
      </c>
      <c r="G24" s="97"/>
      <c r="H24" s="99" t="s">
        <v>162</v>
      </c>
      <c r="I24" s="99" t="s">
        <v>112</v>
      </c>
      <c r="J24" s="99" t="s">
        <v>215</v>
      </c>
      <c r="K24" s="101" t="s">
        <v>291</v>
      </c>
      <c r="L24" s="101"/>
      <c r="M24" s="107">
        <v>-10</v>
      </c>
    </row>
    <row r="25" spans="1:13" x14ac:dyDescent="0.2">
      <c r="A25" s="97">
        <v>23</v>
      </c>
      <c r="B25" s="103" t="s">
        <v>198</v>
      </c>
      <c r="C25" s="98">
        <v>553473000008244</v>
      </c>
      <c r="D25" s="99">
        <v>26</v>
      </c>
      <c r="E25" s="99" t="s">
        <v>123</v>
      </c>
      <c r="F25" s="97">
        <v>2024</v>
      </c>
      <c r="G25" s="97"/>
      <c r="H25" s="99" t="s">
        <v>156</v>
      </c>
      <c r="I25" s="99" t="s">
        <v>186</v>
      </c>
      <c r="J25" s="99" t="s">
        <v>218</v>
      </c>
      <c r="K25" s="101" t="s">
        <v>341</v>
      </c>
      <c r="L25" s="101"/>
      <c r="M25" s="106">
        <v>-3850.48</v>
      </c>
    </row>
    <row r="26" spans="1:13" x14ac:dyDescent="0.2">
      <c r="A26" s="97">
        <v>24</v>
      </c>
      <c r="B26" s="103" t="s">
        <v>198</v>
      </c>
      <c r="C26" s="98">
        <v>554732000025525</v>
      </c>
      <c r="D26" s="99">
        <v>26</v>
      </c>
      <c r="E26" s="99" t="s">
        <v>123</v>
      </c>
      <c r="F26" s="97">
        <v>2024</v>
      </c>
      <c r="G26" s="97"/>
      <c r="H26" s="99" t="s">
        <v>156</v>
      </c>
      <c r="I26" s="99" t="s">
        <v>209</v>
      </c>
      <c r="J26" s="99" t="s">
        <v>218</v>
      </c>
      <c r="K26" s="105" t="s">
        <v>298</v>
      </c>
      <c r="L26" s="105"/>
      <c r="M26" s="106">
        <v>-6690.7</v>
      </c>
    </row>
    <row r="27" spans="1:13" x14ac:dyDescent="0.2">
      <c r="A27" s="97">
        <v>25</v>
      </c>
      <c r="B27" s="103" t="s">
        <v>381</v>
      </c>
      <c r="C27" s="98">
        <v>553653000023037</v>
      </c>
      <c r="D27" s="99">
        <v>30</v>
      </c>
      <c r="E27" s="99" t="s">
        <v>123</v>
      </c>
      <c r="F27" s="97">
        <v>2024</v>
      </c>
      <c r="G27" s="97"/>
      <c r="H27" s="99" t="s">
        <v>156</v>
      </c>
      <c r="I27" s="99" t="s">
        <v>187</v>
      </c>
      <c r="J27" s="99" t="s">
        <v>216</v>
      </c>
      <c r="K27" s="101" t="s">
        <v>372</v>
      </c>
      <c r="L27" s="101"/>
      <c r="M27" s="107">
        <v>-125</v>
      </c>
    </row>
    <row r="28" spans="1:13" x14ac:dyDescent="0.2">
      <c r="A28" s="97">
        <v>26</v>
      </c>
      <c r="B28" s="103" t="s">
        <v>381</v>
      </c>
      <c r="C28" s="98">
        <v>553653000023037</v>
      </c>
      <c r="D28" s="99">
        <v>30</v>
      </c>
      <c r="E28" s="99" t="s">
        <v>123</v>
      </c>
      <c r="F28" s="97">
        <v>2024</v>
      </c>
      <c r="G28" s="97"/>
      <c r="H28" s="99" t="s">
        <v>156</v>
      </c>
      <c r="I28" s="99" t="s">
        <v>187</v>
      </c>
      <c r="J28" s="99" t="s">
        <v>216</v>
      </c>
      <c r="K28" s="101" t="s">
        <v>372</v>
      </c>
      <c r="L28" s="101"/>
      <c r="M28" s="106">
        <v>-5289.03</v>
      </c>
    </row>
    <row r="29" spans="1:13" x14ac:dyDescent="0.2">
      <c r="A29" s="97">
        <v>27</v>
      </c>
      <c r="B29" s="103" t="s">
        <v>381</v>
      </c>
      <c r="C29" s="98">
        <v>555110000007076</v>
      </c>
      <c r="D29" s="99">
        <v>30</v>
      </c>
      <c r="E29" s="99" t="s">
        <v>123</v>
      </c>
      <c r="F29" s="97">
        <v>2024</v>
      </c>
      <c r="G29" s="97"/>
      <c r="H29" s="99" t="s">
        <v>156</v>
      </c>
      <c r="I29" s="99" t="s">
        <v>188</v>
      </c>
      <c r="J29" s="99" t="s">
        <v>216</v>
      </c>
      <c r="K29" s="105" t="s">
        <v>311</v>
      </c>
      <c r="L29" s="105"/>
      <c r="M29" s="106">
        <v>-2100</v>
      </c>
    </row>
    <row r="30" spans="1:13" x14ac:dyDescent="0.2">
      <c r="A30" s="97">
        <v>28</v>
      </c>
      <c r="B30" s="103" t="s">
        <v>198</v>
      </c>
      <c r="C30" s="98">
        <v>554439000019738</v>
      </c>
      <c r="D30" s="99">
        <v>31</v>
      </c>
      <c r="E30" s="99" t="s">
        <v>123</v>
      </c>
      <c r="F30" s="97">
        <v>2024</v>
      </c>
      <c r="G30" s="97"/>
      <c r="H30" s="99" t="s">
        <v>156</v>
      </c>
      <c r="I30" s="99" t="s">
        <v>181</v>
      </c>
      <c r="J30" s="99" t="s">
        <v>218</v>
      </c>
      <c r="K30" s="101" t="s">
        <v>337</v>
      </c>
      <c r="L30" s="101"/>
      <c r="M30" s="106">
        <v>-4357.24</v>
      </c>
    </row>
    <row r="31" spans="1:13" x14ac:dyDescent="0.2">
      <c r="A31" s="97">
        <v>29</v>
      </c>
      <c r="B31" s="103" t="s">
        <v>381</v>
      </c>
      <c r="C31" s="98">
        <v>13101</v>
      </c>
      <c r="D31" s="99">
        <v>31</v>
      </c>
      <c r="E31" s="99" t="s">
        <v>123</v>
      </c>
      <c r="F31" s="97">
        <v>2024</v>
      </c>
      <c r="G31" s="97"/>
      <c r="H31" s="99" t="s">
        <v>154</v>
      </c>
      <c r="I31" s="99" t="s">
        <v>183</v>
      </c>
      <c r="J31" s="99" t="s">
        <v>216</v>
      </c>
      <c r="K31" s="105" t="s">
        <v>312</v>
      </c>
      <c r="L31" s="105"/>
      <c r="M31" s="106">
        <v>-1875.48</v>
      </c>
    </row>
    <row r="32" spans="1:13" x14ac:dyDescent="0.2">
      <c r="A32" s="97">
        <v>30</v>
      </c>
      <c r="B32" s="103" t="s">
        <v>210</v>
      </c>
      <c r="C32" s="98">
        <v>13102</v>
      </c>
      <c r="D32" s="99">
        <v>31</v>
      </c>
      <c r="E32" s="99" t="s">
        <v>123</v>
      </c>
      <c r="F32" s="97">
        <v>2024</v>
      </c>
      <c r="G32" s="97"/>
      <c r="H32" s="99" t="s">
        <v>154</v>
      </c>
      <c r="I32" s="99" t="s">
        <v>172</v>
      </c>
      <c r="J32" s="99" t="s">
        <v>129</v>
      </c>
      <c r="K32" s="101" t="s">
        <v>211</v>
      </c>
      <c r="L32" s="101"/>
      <c r="M32" s="106">
        <v>-32000</v>
      </c>
    </row>
    <row r="33" spans="1:13" x14ac:dyDescent="0.2">
      <c r="A33" s="97">
        <v>31</v>
      </c>
      <c r="B33" s="103" t="s">
        <v>195</v>
      </c>
      <c r="C33" s="98">
        <v>800311100276170</v>
      </c>
      <c r="D33" s="99">
        <v>31</v>
      </c>
      <c r="E33" s="99" t="s">
        <v>123</v>
      </c>
      <c r="F33" s="97">
        <v>2024</v>
      </c>
      <c r="G33" s="97"/>
      <c r="H33" s="99" t="s">
        <v>157</v>
      </c>
      <c r="I33" s="99" t="s">
        <v>112</v>
      </c>
      <c r="J33" s="99" t="s">
        <v>215</v>
      </c>
      <c r="K33" s="101" t="s">
        <v>291</v>
      </c>
      <c r="L33" s="101"/>
      <c r="M33" s="107">
        <v>-12</v>
      </c>
    </row>
    <row r="34" spans="1:13" x14ac:dyDescent="0.2">
      <c r="A34" s="97">
        <v>32</v>
      </c>
      <c r="B34" s="103" t="s">
        <v>195</v>
      </c>
      <c r="C34" s="98">
        <v>800311100276171</v>
      </c>
      <c r="D34" s="99">
        <v>31</v>
      </c>
      <c r="E34" s="99" t="s">
        <v>123</v>
      </c>
      <c r="F34" s="97">
        <v>2024</v>
      </c>
      <c r="G34" s="97"/>
      <c r="H34" s="99" t="s">
        <v>157</v>
      </c>
      <c r="I34" s="99" t="s">
        <v>112</v>
      </c>
      <c r="J34" s="99" t="s">
        <v>215</v>
      </c>
      <c r="K34" s="101" t="s">
        <v>291</v>
      </c>
      <c r="L34" s="101"/>
      <c r="M34" s="107">
        <v>-12</v>
      </c>
    </row>
    <row r="35" spans="1:13" ht="15" x14ac:dyDescent="0.25">
      <c r="A35" s="97">
        <v>33</v>
      </c>
      <c r="B35" s="103" t="s">
        <v>189</v>
      </c>
      <c r="C35" s="98">
        <v>20201</v>
      </c>
      <c r="D35" s="99">
        <v>2</v>
      </c>
      <c r="E35" s="99" t="s">
        <v>124</v>
      </c>
      <c r="F35" s="97">
        <v>2024</v>
      </c>
      <c r="G35" s="114"/>
      <c r="H35" s="99" t="s">
        <v>154</v>
      </c>
      <c r="I35" s="99" t="s">
        <v>183</v>
      </c>
      <c r="J35" s="99" t="s">
        <v>217</v>
      </c>
      <c r="K35" s="105" t="s">
        <v>312</v>
      </c>
      <c r="L35" s="105"/>
      <c r="M35" s="106">
        <v>-2225</v>
      </c>
    </row>
    <row r="36" spans="1:13" x14ac:dyDescent="0.2">
      <c r="A36" s="97">
        <v>34</v>
      </c>
      <c r="B36" s="103" t="s">
        <v>195</v>
      </c>
      <c r="C36" s="98">
        <v>870361101389357</v>
      </c>
      <c r="D36" s="99">
        <v>5</v>
      </c>
      <c r="E36" s="99" t="s">
        <v>124</v>
      </c>
      <c r="F36" s="97">
        <v>2024</v>
      </c>
      <c r="G36" s="97"/>
      <c r="H36" s="99" t="s">
        <v>159</v>
      </c>
      <c r="I36" s="99" t="s">
        <v>112</v>
      </c>
      <c r="J36" s="99" t="s">
        <v>215</v>
      </c>
      <c r="K36" s="101" t="s">
        <v>291</v>
      </c>
      <c r="L36" s="101"/>
      <c r="M36" s="107">
        <v>-18</v>
      </c>
    </row>
    <row r="37" spans="1:13" ht="15" x14ac:dyDescent="0.25">
      <c r="A37" s="97">
        <v>35</v>
      </c>
      <c r="B37" s="103" t="s">
        <v>381</v>
      </c>
      <c r="C37" s="98">
        <v>554732000005698</v>
      </c>
      <c r="D37" s="99">
        <v>9</v>
      </c>
      <c r="E37" s="99" t="s">
        <v>124</v>
      </c>
      <c r="F37" s="97">
        <v>2024</v>
      </c>
      <c r="G37" s="97"/>
      <c r="H37" s="99" t="s">
        <v>156</v>
      </c>
      <c r="I37" s="99" t="s">
        <v>213</v>
      </c>
      <c r="J37" s="116" t="s">
        <v>216</v>
      </c>
      <c r="K37" s="105" t="s">
        <v>314</v>
      </c>
      <c r="L37" s="105"/>
      <c r="M37" s="106">
        <v>-5735.37</v>
      </c>
    </row>
    <row r="38" spans="1:13" x14ac:dyDescent="0.2">
      <c r="A38" s="97">
        <v>36</v>
      </c>
      <c r="B38" s="103" t="s">
        <v>381</v>
      </c>
      <c r="C38" s="98">
        <v>554732000008642</v>
      </c>
      <c r="D38" s="99">
        <v>9</v>
      </c>
      <c r="E38" s="99" t="s">
        <v>124</v>
      </c>
      <c r="F38" s="97">
        <v>2024</v>
      </c>
      <c r="G38" s="97"/>
      <c r="H38" s="99" t="s">
        <v>156</v>
      </c>
      <c r="I38" s="99" t="s">
        <v>184</v>
      </c>
      <c r="J38" s="99" t="s">
        <v>216</v>
      </c>
      <c r="K38" s="101" t="s">
        <v>370</v>
      </c>
      <c r="L38" s="101"/>
      <c r="M38" s="106">
        <v>-3864.85</v>
      </c>
    </row>
    <row r="39" spans="1:13" x14ac:dyDescent="0.2">
      <c r="A39" s="97">
        <v>37</v>
      </c>
      <c r="B39" s="103" t="s">
        <v>248</v>
      </c>
      <c r="C39" s="98">
        <v>20901</v>
      </c>
      <c r="D39" s="99">
        <v>9</v>
      </c>
      <c r="E39" s="99" t="s">
        <v>124</v>
      </c>
      <c r="F39" s="97">
        <v>2024</v>
      </c>
      <c r="G39" s="97"/>
      <c r="H39" s="99" t="s">
        <v>196</v>
      </c>
      <c r="I39" s="99" t="s">
        <v>113</v>
      </c>
      <c r="J39" s="99" t="s">
        <v>214</v>
      </c>
      <c r="K39" s="108" t="s">
        <v>114</v>
      </c>
      <c r="L39" s="108"/>
      <c r="M39" s="106">
        <v>-3614.32</v>
      </c>
    </row>
    <row r="40" spans="1:13" x14ac:dyDescent="0.2">
      <c r="A40" s="97">
        <v>38</v>
      </c>
      <c r="B40" s="103" t="s">
        <v>190</v>
      </c>
      <c r="C40" s="98">
        <v>20902</v>
      </c>
      <c r="D40" s="99">
        <v>9</v>
      </c>
      <c r="E40" s="99" t="s">
        <v>124</v>
      </c>
      <c r="F40" s="97">
        <v>2024</v>
      </c>
      <c r="G40" s="97"/>
      <c r="H40" s="99" t="s">
        <v>161</v>
      </c>
      <c r="I40" s="99" t="s">
        <v>220</v>
      </c>
      <c r="J40" s="99" t="s">
        <v>219</v>
      </c>
      <c r="K40" s="105" t="s">
        <v>299</v>
      </c>
      <c r="L40" s="105"/>
      <c r="M40" s="106">
        <v>-1234.8</v>
      </c>
    </row>
    <row r="41" spans="1:13" x14ac:dyDescent="0.2">
      <c r="A41" s="97">
        <v>39</v>
      </c>
      <c r="B41" s="103" t="s">
        <v>198</v>
      </c>
      <c r="C41" s="98">
        <v>21601</v>
      </c>
      <c r="D41" s="99">
        <v>16</v>
      </c>
      <c r="E41" s="99" t="s">
        <v>124</v>
      </c>
      <c r="F41" s="97">
        <v>2024</v>
      </c>
      <c r="G41" s="97"/>
      <c r="H41" s="99" t="s">
        <v>154</v>
      </c>
      <c r="I41" s="99" t="s">
        <v>182</v>
      </c>
      <c r="J41" s="99" t="s">
        <v>218</v>
      </c>
      <c r="K41" s="105" t="s">
        <v>310</v>
      </c>
      <c r="L41" s="105"/>
      <c r="M41" s="106">
        <v>-7228.92</v>
      </c>
    </row>
    <row r="42" spans="1:13" x14ac:dyDescent="0.2">
      <c r="A42" s="97">
        <v>40</v>
      </c>
      <c r="B42" s="103" t="s">
        <v>198</v>
      </c>
      <c r="C42" s="98">
        <v>551882000762037</v>
      </c>
      <c r="D42" s="99">
        <v>19</v>
      </c>
      <c r="E42" s="99" t="s">
        <v>124</v>
      </c>
      <c r="F42" s="97">
        <v>2024</v>
      </c>
      <c r="G42" s="97"/>
      <c r="H42" s="99" t="s">
        <v>156</v>
      </c>
      <c r="I42" s="99" t="s">
        <v>180</v>
      </c>
      <c r="J42" s="99" t="s">
        <v>218</v>
      </c>
      <c r="K42" s="105" t="s">
        <v>309</v>
      </c>
      <c r="L42" s="105"/>
      <c r="M42" s="106">
        <v>-5360.37</v>
      </c>
    </row>
    <row r="43" spans="1:13" x14ac:dyDescent="0.2">
      <c r="A43" s="97">
        <v>41</v>
      </c>
      <c r="B43" s="103" t="s">
        <v>198</v>
      </c>
      <c r="C43" s="98">
        <v>554439000019738</v>
      </c>
      <c r="D43" s="99">
        <v>19</v>
      </c>
      <c r="E43" s="99" t="s">
        <v>124</v>
      </c>
      <c r="F43" s="97">
        <v>2024</v>
      </c>
      <c r="G43" s="97"/>
      <c r="H43" s="99" t="s">
        <v>156</v>
      </c>
      <c r="I43" s="99" t="s">
        <v>181</v>
      </c>
      <c r="J43" s="99" t="s">
        <v>218</v>
      </c>
      <c r="K43" s="101" t="s">
        <v>337</v>
      </c>
      <c r="L43" s="101"/>
      <c r="M43" s="106">
        <v>-4368.28</v>
      </c>
    </row>
    <row r="44" spans="1:13" ht="15" x14ac:dyDescent="0.25">
      <c r="A44" s="97">
        <v>42</v>
      </c>
      <c r="B44" s="103" t="s">
        <v>248</v>
      </c>
      <c r="C44" s="98">
        <v>554439000039504</v>
      </c>
      <c r="D44" s="99">
        <v>19</v>
      </c>
      <c r="E44" s="99" t="s">
        <v>124</v>
      </c>
      <c r="F44" s="97">
        <v>2024</v>
      </c>
      <c r="G44" s="97"/>
      <c r="H44" s="99" t="s">
        <v>205</v>
      </c>
      <c r="I44" s="99" t="s">
        <v>197</v>
      </c>
      <c r="J44" s="99" t="s">
        <v>223</v>
      </c>
      <c r="K44" s="111" t="s">
        <v>292</v>
      </c>
      <c r="L44" s="111"/>
      <c r="M44" s="106">
        <v>-16957.27</v>
      </c>
    </row>
    <row r="45" spans="1:13" ht="15" x14ac:dyDescent="0.25">
      <c r="A45" s="97">
        <v>43</v>
      </c>
      <c r="B45" s="103" t="s">
        <v>248</v>
      </c>
      <c r="C45" s="98">
        <v>554439000039504</v>
      </c>
      <c r="D45" s="99">
        <v>19</v>
      </c>
      <c r="E45" s="99" t="s">
        <v>124</v>
      </c>
      <c r="F45" s="97">
        <v>2024</v>
      </c>
      <c r="G45" s="97"/>
      <c r="H45" s="99" t="s">
        <v>205</v>
      </c>
      <c r="I45" s="99" t="s">
        <v>197</v>
      </c>
      <c r="J45" s="116" t="s">
        <v>293</v>
      </c>
      <c r="K45" s="111" t="s">
        <v>292</v>
      </c>
      <c r="L45" s="111"/>
      <c r="M45" s="106">
        <v>-8615.35</v>
      </c>
    </row>
    <row r="46" spans="1:13" ht="15" x14ac:dyDescent="0.25">
      <c r="A46" s="97">
        <v>44</v>
      </c>
      <c r="B46" s="103" t="s">
        <v>248</v>
      </c>
      <c r="C46" s="98">
        <v>554439000039504</v>
      </c>
      <c r="D46" s="99">
        <v>19</v>
      </c>
      <c r="E46" s="99" t="s">
        <v>124</v>
      </c>
      <c r="F46" s="97">
        <v>2024</v>
      </c>
      <c r="G46" s="97"/>
      <c r="H46" s="99" t="s">
        <v>205</v>
      </c>
      <c r="I46" s="99" t="s">
        <v>197</v>
      </c>
      <c r="J46" s="99" t="s">
        <v>224</v>
      </c>
      <c r="K46" s="111" t="s">
        <v>292</v>
      </c>
      <c r="L46" s="111"/>
      <c r="M46" s="106">
        <v>-9158.2999999999993</v>
      </c>
    </row>
    <row r="47" spans="1:13" x14ac:dyDescent="0.2">
      <c r="A47" s="97">
        <v>45</v>
      </c>
      <c r="B47" s="103" t="s">
        <v>381</v>
      </c>
      <c r="C47" s="98">
        <v>553653000023037</v>
      </c>
      <c r="D47" s="99">
        <v>20</v>
      </c>
      <c r="E47" s="99" t="s">
        <v>124</v>
      </c>
      <c r="F47" s="97">
        <v>2024</v>
      </c>
      <c r="G47" s="97"/>
      <c r="H47" s="99" t="s">
        <v>156</v>
      </c>
      <c r="I47" s="99" t="s">
        <v>187</v>
      </c>
      <c r="J47" s="99" t="s">
        <v>216</v>
      </c>
      <c r="K47" s="101" t="s">
        <v>372</v>
      </c>
      <c r="L47" s="101"/>
      <c r="M47" s="106">
        <v>-1889.85</v>
      </c>
    </row>
    <row r="48" spans="1:13" x14ac:dyDescent="0.2">
      <c r="A48" s="97">
        <v>46</v>
      </c>
      <c r="B48" s="103" t="s">
        <v>351</v>
      </c>
      <c r="C48" s="98">
        <v>554439000039504</v>
      </c>
      <c r="D48" s="99">
        <v>20</v>
      </c>
      <c r="E48" s="99" t="s">
        <v>124</v>
      </c>
      <c r="F48" s="97">
        <v>2024</v>
      </c>
      <c r="G48" s="97"/>
      <c r="H48" s="99" t="s">
        <v>156</v>
      </c>
      <c r="I48" s="99" t="s">
        <v>164</v>
      </c>
      <c r="J48" s="99" t="s">
        <v>221</v>
      </c>
      <c r="K48" s="105" t="s">
        <v>288</v>
      </c>
      <c r="L48" s="105"/>
      <c r="M48" s="106">
        <v>-5763.3</v>
      </c>
    </row>
    <row r="49" spans="1:13" x14ac:dyDescent="0.2">
      <c r="A49" s="97">
        <v>47</v>
      </c>
      <c r="B49" s="103" t="s">
        <v>381</v>
      </c>
      <c r="C49" s="98">
        <v>554732000225163</v>
      </c>
      <c r="D49" s="99">
        <v>21</v>
      </c>
      <c r="E49" s="99" t="s">
        <v>124</v>
      </c>
      <c r="F49" s="97">
        <v>2024</v>
      </c>
      <c r="G49" s="97"/>
      <c r="H49" s="99" t="s">
        <v>156</v>
      </c>
      <c r="I49" s="99" t="s">
        <v>228</v>
      </c>
      <c r="J49" s="99" t="s">
        <v>216</v>
      </c>
      <c r="K49" s="118" t="s">
        <v>375</v>
      </c>
      <c r="L49" s="118"/>
      <c r="M49" s="106">
        <v>-2100</v>
      </c>
    </row>
    <row r="50" spans="1:13" x14ac:dyDescent="0.2">
      <c r="A50" s="97">
        <v>48</v>
      </c>
      <c r="B50" s="103" t="s">
        <v>381</v>
      </c>
      <c r="C50" s="98">
        <v>22101</v>
      </c>
      <c r="D50" s="99">
        <v>21</v>
      </c>
      <c r="E50" s="99" t="s">
        <v>124</v>
      </c>
      <c r="F50" s="97">
        <v>2024</v>
      </c>
      <c r="G50" s="97"/>
      <c r="H50" s="99" t="s">
        <v>154</v>
      </c>
      <c r="I50" s="99" t="s">
        <v>225</v>
      </c>
      <c r="J50" s="99" t="s">
        <v>216</v>
      </c>
      <c r="K50" s="118" t="s">
        <v>376</v>
      </c>
      <c r="L50" s="118"/>
      <c r="M50" s="106">
        <v>-2100</v>
      </c>
    </row>
    <row r="51" spans="1:13" x14ac:dyDescent="0.2">
      <c r="A51" s="97">
        <v>49</v>
      </c>
      <c r="B51" s="103" t="s">
        <v>229</v>
      </c>
      <c r="C51" s="98">
        <v>22102</v>
      </c>
      <c r="D51" s="99">
        <v>21</v>
      </c>
      <c r="E51" s="99" t="s">
        <v>124</v>
      </c>
      <c r="F51" s="97">
        <v>2024</v>
      </c>
      <c r="G51" s="97"/>
      <c r="H51" s="99" t="s">
        <v>227</v>
      </c>
      <c r="I51" s="99" t="s">
        <v>226</v>
      </c>
      <c r="J51" s="99" t="s">
        <v>230</v>
      </c>
      <c r="K51" s="105" t="s">
        <v>320</v>
      </c>
      <c r="L51" s="105"/>
      <c r="M51" s="112">
        <v>-86.79</v>
      </c>
    </row>
    <row r="52" spans="1:13" x14ac:dyDescent="0.2">
      <c r="A52" s="97">
        <v>50</v>
      </c>
      <c r="B52" s="103" t="s">
        <v>229</v>
      </c>
      <c r="C52" s="98">
        <v>22103</v>
      </c>
      <c r="D52" s="99">
        <v>21</v>
      </c>
      <c r="E52" s="99" t="s">
        <v>124</v>
      </c>
      <c r="F52" s="97">
        <v>2024</v>
      </c>
      <c r="G52" s="97"/>
      <c r="H52" s="99" t="s">
        <v>227</v>
      </c>
      <c r="I52" s="99" t="s">
        <v>226</v>
      </c>
      <c r="J52" s="99" t="s">
        <v>230</v>
      </c>
      <c r="K52" s="105" t="s">
        <v>320</v>
      </c>
      <c r="L52" s="105"/>
      <c r="M52" s="106">
        <v>-1679.3</v>
      </c>
    </row>
    <row r="53" spans="1:13" x14ac:dyDescent="0.2">
      <c r="A53" s="97">
        <v>51</v>
      </c>
      <c r="B53" s="103" t="s">
        <v>229</v>
      </c>
      <c r="C53" s="98">
        <v>22104</v>
      </c>
      <c r="D53" s="99">
        <v>21</v>
      </c>
      <c r="E53" s="99" t="s">
        <v>124</v>
      </c>
      <c r="F53" s="97">
        <v>2024</v>
      </c>
      <c r="G53" s="97"/>
      <c r="H53" s="99" t="s">
        <v>227</v>
      </c>
      <c r="I53" s="99" t="s">
        <v>226</v>
      </c>
      <c r="J53" s="99" t="s">
        <v>230</v>
      </c>
      <c r="K53" s="105" t="s">
        <v>320</v>
      </c>
      <c r="L53" s="105"/>
      <c r="M53" s="106">
        <v>-7626.13</v>
      </c>
    </row>
    <row r="54" spans="1:13" x14ac:dyDescent="0.2">
      <c r="A54" s="97">
        <v>52</v>
      </c>
      <c r="B54" s="103" t="s">
        <v>195</v>
      </c>
      <c r="C54" s="98">
        <v>870521200167285</v>
      </c>
      <c r="D54" s="99">
        <v>21</v>
      </c>
      <c r="E54" s="99" t="s">
        <v>124</v>
      </c>
      <c r="F54" s="97">
        <v>2024</v>
      </c>
      <c r="G54" s="97"/>
      <c r="H54" s="99" t="s">
        <v>157</v>
      </c>
      <c r="I54" s="99" t="s">
        <v>112</v>
      </c>
      <c r="J54" s="99" t="s">
        <v>215</v>
      </c>
      <c r="K54" s="118" t="s">
        <v>291</v>
      </c>
      <c r="L54" s="118"/>
      <c r="M54" s="107">
        <v>-12</v>
      </c>
    </row>
    <row r="55" spans="1:13" x14ac:dyDescent="0.2">
      <c r="A55" s="97">
        <v>53</v>
      </c>
      <c r="B55" s="103" t="s">
        <v>351</v>
      </c>
      <c r="C55" s="98">
        <v>554439000039504</v>
      </c>
      <c r="D55" s="99">
        <v>1</v>
      </c>
      <c r="E55" s="99" t="s">
        <v>125</v>
      </c>
      <c r="F55" s="97">
        <v>2024</v>
      </c>
      <c r="G55" s="97"/>
      <c r="H55" s="99" t="s">
        <v>156</v>
      </c>
      <c r="I55" s="99" t="s">
        <v>164</v>
      </c>
      <c r="J55" s="99" t="s">
        <v>221</v>
      </c>
      <c r="K55" s="105" t="s">
        <v>288</v>
      </c>
      <c r="L55" s="105"/>
      <c r="M55" s="106">
        <v>-8489.7999999999993</v>
      </c>
    </row>
    <row r="56" spans="1:13" x14ac:dyDescent="0.2">
      <c r="A56" s="97">
        <v>54</v>
      </c>
      <c r="B56" s="103" t="s">
        <v>381</v>
      </c>
      <c r="C56" s="98">
        <v>553653000023037</v>
      </c>
      <c r="D56" s="99">
        <v>5</v>
      </c>
      <c r="E56" s="99" t="s">
        <v>125</v>
      </c>
      <c r="F56" s="97">
        <v>2024</v>
      </c>
      <c r="G56" s="97"/>
      <c r="H56" s="99" t="s">
        <v>156</v>
      </c>
      <c r="I56" s="99" t="s">
        <v>187</v>
      </c>
      <c r="J56" s="99" t="s">
        <v>216</v>
      </c>
      <c r="K56" s="101" t="s">
        <v>372</v>
      </c>
      <c r="L56" s="101"/>
      <c r="M56" s="106">
        <v>-2225</v>
      </c>
    </row>
    <row r="57" spans="1:13" x14ac:dyDescent="0.2">
      <c r="A57" s="97">
        <v>55</v>
      </c>
      <c r="B57" s="103" t="s">
        <v>381</v>
      </c>
      <c r="C57" s="98">
        <v>553653000026023</v>
      </c>
      <c r="D57" s="99">
        <v>5</v>
      </c>
      <c r="E57" s="99" t="s">
        <v>125</v>
      </c>
      <c r="F57" s="97">
        <v>2024</v>
      </c>
      <c r="G57" s="97"/>
      <c r="H57" s="99" t="s">
        <v>156</v>
      </c>
      <c r="I57" s="99" t="s">
        <v>231</v>
      </c>
      <c r="J57" s="99" t="s">
        <v>216</v>
      </c>
      <c r="K57" s="101" t="s">
        <v>343</v>
      </c>
      <c r="L57" s="101"/>
      <c r="M57" s="106">
        <v>-2100</v>
      </c>
    </row>
    <row r="58" spans="1:13" x14ac:dyDescent="0.2">
      <c r="A58" s="97">
        <v>56</v>
      </c>
      <c r="B58" s="103" t="s">
        <v>381</v>
      </c>
      <c r="C58" s="98">
        <v>553655000030368</v>
      </c>
      <c r="D58" s="99">
        <v>5</v>
      </c>
      <c r="E58" s="99" t="s">
        <v>125</v>
      </c>
      <c r="F58" s="97">
        <v>2024</v>
      </c>
      <c r="G58" s="97"/>
      <c r="H58" s="99" t="s">
        <v>156</v>
      </c>
      <c r="I58" s="99" t="s">
        <v>232</v>
      </c>
      <c r="J58" s="99" t="s">
        <v>216</v>
      </c>
      <c r="K58" s="105" t="s">
        <v>313</v>
      </c>
      <c r="L58" s="105"/>
      <c r="M58" s="106">
        <v>-1764.85</v>
      </c>
    </row>
    <row r="59" spans="1:13" x14ac:dyDescent="0.2">
      <c r="A59" s="97">
        <v>57</v>
      </c>
      <c r="B59" s="103" t="s">
        <v>381</v>
      </c>
      <c r="C59" s="98">
        <v>554732000025525</v>
      </c>
      <c r="D59" s="99">
        <v>5</v>
      </c>
      <c r="E59" s="99" t="s">
        <v>125</v>
      </c>
      <c r="F59" s="97">
        <v>2024</v>
      </c>
      <c r="G59" s="97"/>
      <c r="H59" s="99" t="s">
        <v>156</v>
      </c>
      <c r="I59" s="99" t="s">
        <v>209</v>
      </c>
      <c r="J59" s="99" t="s">
        <v>216</v>
      </c>
      <c r="K59" s="105" t="s">
        <v>298</v>
      </c>
      <c r="L59" s="105"/>
      <c r="M59" s="106">
        <v>-1764.85</v>
      </c>
    </row>
    <row r="60" spans="1:13" x14ac:dyDescent="0.2">
      <c r="A60" s="97">
        <v>58</v>
      </c>
      <c r="B60" s="103" t="s">
        <v>381</v>
      </c>
      <c r="C60" s="98">
        <v>554732000130766</v>
      </c>
      <c r="D60" s="99">
        <v>5</v>
      </c>
      <c r="E60" s="99" t="s">
        <v>125</v>
      </c>
      <c r="F60" s="97">
        <v>2024</v>
      </c>
      <c r="G60" s="97"/>
      <c r="H60" s="99" t="s">
        <v>156</v>
      </c>
      <c r="I60" s="99" t="s">
        <v>233</v>
      </c>
      <c r="J60" s="99" t="s">
        <v>216</v>
      </c>
      <c r="K60" s="105" t="s">
        <v>377</v>
      </c>
      <c r="L60" s="105"/>
      <c r="M60" s="106">
        <v>-2100</v>
      </c>
    </row>
    <row r="61" spans="1:13" x14ac:dyDescent="0.2">
      <c r="A61" s="97">
        <v>59</v>
      </c>
      <c r="B61" s="103" t="s">
        <v>381</v>
      </c>
      <c r="C61" s="98">
        <v>30501</v>
      </c>
      <c r="D61" s="99">
        <v>5</v>
      </c>
      <c r="E61" s="99" t="s">
        <v>125</v>
      </c>
      <c r="F61" s="97">
        <v>2024</v>
      </c>
      <c r="G61" s="97"/>
      <c r="H61" s="99" t="s">
        <v>154</v>
      </c>
      <c r="I61" s="99" t="s">
        <v>183</v>
      </c>
      <c r="J61" s="99" t="s">
        <v>216</v>
      </c>
      <c r="K61" s="105" t="s">
        <v>312</v>
      </c>
      <c r="L61" s="105"/>
      <c r="M61" s="106">
        <v>-2225</v>
      </c>
    </row>
    <row r="62" spans="1:13" x14ac:dyDescent="0.2">
      <c r="A62" s="97">
        <v>60</v>
      </c>
      <c r="B62" s="103" t="s">
        <v>381</v>
      </c>
      <c r="C62" s="98">
        <v>30502</v>
      </c>
      <c r="D62" s="99">
        <v>5</v>
      </c>
      <c r="E62" s="99" t="s">
        <v>125</v>
      </c>
      <c r="F62" s="97">
        <v>2024</v>
      </c>
      <c r="G62" s="97"/>
      <c r="H62" s="99" t="s">
        <v>154</v>
      </c>
      <c r="I62" s="99" t="s">
        <v>225</v>
      </c>
      <c r="J62" s="99" t="s">
        <v>216</v>
      </c>
      <c r="K62" s="118" t="s">
        <v>376</v>
      </c>
      <c r="L62" s="118"/>
      <c r="M62" s="106">
        <v>-7025.07</v>
      </c>
    </row>
    <row r="63" spans="1:13" x14ac:dyDescent="0.2">
      <c r="A63" s="97">
        <v>61</v>
      </c>
      <c r="B63" s="103" t="s">
        <v>381</v>
      </c>
      <c r="C63" s="98">
        <v>554732000008642</v>
      </c>
      <c r="D63" s="99">
        <v>6</v>
      </c>
      <c r="E63" s="99" t="s">
        <v>125</v>
      </c>
      <c r="F63" s="97">
        <v>2024</v>
      </c>
      <c r="G63" s="97"/>
      <c r="H63" s="99" t="s">
        <v>156</v>
      </c>
      <c r="I63" s="99" t="s">
        <v>184</v>
      </c>
      <c r="J63" s="99" t="s">
        <v>216</v>
      </c>
      <c r="K63" s="101" t="s">
        <v>370</v>
      </c>
      <c r="L63" s="101"/>
      <c r="M63" s="106">
        <v>-2100</v>
      </c>
    </row>
    <row r="64" spans="1:13" x14ac:dyDescent="0.2">
      <c r="A64" s="97">
        <v>62</v>
      </c>
      <c r="B64" s="103" t="s">
        <v>381</v>
      </c>
      <c r="C64" s="98">
        <v>554732000025525</v>
      </c>
      <c r="D64" s="99">
        <v>6</v>
      </c>
      <c r="E64" s="99" t="s">
        <v>125</v>
      </c>
      <c r="F64" s="97">
        <v>2024</v>
      </c>
      <c r="G64" s="97"/>
      <c r="H64" s="99" t="s">
        <v>156</v>
      </c>
      <c r="I64" s="99" t="s">
        <v>209</v>
      </c>
      <c r="J64" s="99" t="s">
        <v>216</v>
      </c>
      <c r="K64" s="105" t="s">
        <v>298</v>
      </c>
      <c r="L64" s="105"/>
      <c r="M64" s="106">
        <v>-1495.52</v>
      </c>
    </row>
    <row r="65" spans="1:13" x14ac:dyDescent="0.2">
      <c r="A65" s="97">
        <v>63</v>
      </c>
      <c r="B65" s="103" t="s">
        <v>381</v>
      </c>
      <c r="C65" s="98">
        <v>554732000124168</v>
      </c>
      <c r="D65" s="99">
        <v>6</v>
      </c>
      <c r="E65" s="99" t="s">
        <v>125</v>
      </c>
      <c r="F65" s="97">
        <v>2024</v>
      </c>
      <c r="G65" s="97"/>
      <c r="H65" s="99" t="s">
        <v>156</v>
      </c>
      <c r="I65" s="99" t="s">
        <v>235</v>
      </c>
      <c r="J65" s="99" t="s">
        <v>216</v>
      </c>
      <c r="K65" s="101" t="s">
        <v>371</v>
      </c>
      <c r="L65" s="101"/>
      <c r="M65" s="106">
        <v>-2100</v>
      </c>
    </row>
    <row r="66" spans="1:13" x14ac:dyDescent="0.2">
      <c r="A66" s="97">
        <v>64</v>
      </c>
      <c r="B66" s="103" t="s">
        <v>381</v>
      </c>
      <c r="C66" s="98">
        <v>554732000130924</v>
      </c>
      <c r="D66" s="99">
        <v>6</v>
      </c>
      <c r="E66" s="99" t="s">
        <v>125</v>
      </c>
      <c r="F66" s="97">
        <v>2024</v>
      </c>
      <c r="G66" s="97"/>
      <c r="H66" s="99" t="s">
        <v>156</v>
      </c>
      <c r="I66" s="99" t="s">
        <v>234</v>
      </c>
      <c r="J66" s="99" t="s">
        <v>216</v>
      </c>
      <c r="K66" s="101" t="s">
        <v>379</v>
      </c>
      <c r="L66" s="101"/>
      <c r="M66" s="106">
        <v>-2100</v>
      </c>
    </row>
    <row r="67" spans="1:13" x14ac:dyDescent="0.2">
      <c r="A67" s="97">
        <v>65</v>
      </c>
      <c r="B67" s="103" t="s">
        <v>381</v>
      </c>
      <c r="C67" s="98">
        <v>555110000007076</v>
      </c>
      <c r="D67" s="99">
        <v>6</v>
      </c>
      <c r="E67" s="99" t="s">
        <v>125</v>
      </c>
      <c r="F67" s="97">
        <v>2024</v>
      </c>
      <c r="G67" s="97"/>
      <c r="H67" s="99" t="s">
        <v>156</v>
      </c>
      <c r="I67" s="99" t="s">
        <v>188</v>
      </c>
      <c r="J67" s="99" t="s">
        <v>216</v>
      </c>
      <c r="K67" s="105" t="s">
        <v>311</v>
      </c>
      <c r="L67" s="105"/>
      <c r="M67" s="106">
        <v>-3864.85</v>
      </c>
    </row>
    <row r="68" spans="1:13" x14ac:dyDescent="0.2">
      <c r="A68" s="97">
        <v>66</v>
      </c>
      <c r="B68" s="103" t="s">
        <v>381</v>
      </c>
      <c r="C68" s="98">
        <v>30601</v>
      </c>
      <c r="D68" s="99">
        <v>6</v>
      </c>
      <c r="E68" s="99" t="s">
        <v>125</v>
      </c>
      <c r="F68" s="97">
        <v>2024</v>
      </c>
      <c r="G68" s="97"/>
      <c r="H68" s="99" t="s">
        <v>154</v>
      </c>
      <c r="I68" s="99" t="s">
        <v>236</v>
      </c>
      <c r="J68" s="99" t="s">
        <v>216</v>
      </c>
      <c r="K68" s="118" t="s">
        <v>378</v>
      </c>
      <c r="L68" s="118"/>
      <c r="M68" s="106">
        <v>-3864.85</v>
      </c>
    </row>
    <row r="69" spans="1:13" x14ac:dyDescent="0.2">
      <c r="A69" s="97">
        <v>68</v>
      </c>
      <c r="B69" s="103" t="s">
        <v>210</v>
      </c>
      <c r="C69" s="98">
        <v>551369000135610</v>
      </c>
      <c r="D69" s="99">
        <v>27</v>
      </c>
      <c r="E69" s="99" t="s">
        <v>125</v>
      </c>
      <c r="F69" s="97">
        <v>2024</v>
      </c>
      <c r="G69" s="97"/>
      <c r="H69" s="99" t="s">
        <v>156</v>
      </c>
      <c r="I69" s="99" t="s">
        <v>172</v>
      </c>
      <c r="J69" s="99" t="s">
        <v>129</v>
      </c>
      <c r="K69" s="101" t="s">
        <v>211</v>
      </c>
      <c r="L69" s="101"/>
      <c r="M69" s="106">
        <v>-29888</v>
      </c>
    </row>
    <row r="70" spans="1:13" x14ac:dyDescent="0.2">
      <c r="A70" s="97">
        <v>69</v>
      </c>
      <c r="B70" s="103" t="s">
        <v>381</v>
      </c>
      <c r="C70" s="98">
        <v>551369000135610</v>
      </c>
      <c r="D70" s="99">
        <v>27</v>
      </c>
      <c r="E70" s="99" t="s">
        <v>125</v>
      </c>
      <c r="F70" s="97">
        <v>2024</v>
      </c>
      <c r="G70" s="97"/>
      <c r="H70" s="99" t="s">
        <v>156</v>
      </c>
      <c r="I70" s="99" t="s">
        <v>187</v>
      </c>
      <c r="J70" s="99" t="s">
        <v>216</v>
      </c>
      <c r="K70" s="101" t="s">
        <v>372</v>
      </c>
      <c r="L70" s="101"/>
      <c r="M70" s="106">
        <v>-4114.8500000000004</v>
      </c>
    </row>
    <row r="71" spans="1:13" x14ac:dyDescent="0.2">
      <c r="A71" s="97">
        <v>70</v>
      </c>
      <c r="B71" s="103" t="s">
        <v>381</v>
      </c>
      <c r="C71" s="98">
        <v>551369000135610</v>
      </c>
      <c r="D71" s="99">
        <v>27</v>
      </c>
      <c r="E71" s="99" t="s">
        <v>125</v>
      </c>
      <c r="F71" s="97">
        <v>2024</v>
      </c>
      <c r="G71" s="97"/>
      <c r="H71" s="99" t="s">
        <v>156</v>
      </c>
      <c r="I71" s="99" t="s">
        <v>228</v>
      </c>
      <c r="J71" s="99" t="s">
        <v>216</v>
      </c>
      <c r="K71" s="118" t="s">
        <v>375</v>
      </c>
      <c r="L71" s="118"/>
      <c r="M71" s="106">
        <v>-3864.85</v>
      </c>
    </row>
    <row r="72" spans="1:13" x14ac:dyDescent="0.2">
      <c r="A72" s="97">
        <v>71</v>
      </c>
      <c r="B72" s="103" t="s">
        <v>381</v>
      </c>
      <c r="C72" s="98">
        <v>551369000135610</v>
      </c>
      <c r="D72" s="99">
        <v>27</v>
      </c>
      <c r="E72" s="99" t="s">
        <v>125</v>
      </c>
      <c r="F72" s="97">
        <v>2024</v>
      </c>
      <c r="G72" s="97"/>
      <c r="H72" s="99" t="s">
        <v>156</v>
      </c>
      <c r="I72" s="99" t="s">
        <v>236</v>
      </c>
      <c r="J72" s="99" t="s">
        <v>216</v>
      </c>
      <c r="K72" s="118" t="s">
        <v>378</v>
      </c>
      <c r="L72" s="118"/>
      <c r="M72" s="106">
        <v>-2100</v>
      </c>
    </row>
    <row r="73" spans="1:13" x14ac:dyDescent="0.2">
      <c r="A73" s="97">
        <v>72</v>
      </c>
      <c r="B73" s="103" t="s">
        <v>388</v>
      </c>
      <c r="C73" s="98">
        <v>551369000135610</v>
      </c>
      <c r="D73" s="99">
        <v>27</v>
      </c>
      <c r="E73" s="99" t="s">
        <v>125</v>
      </c>
      <c r="F73" s="97">
        <v>2024</v>
      </c>
      <c r="G73" s="97"/>
      <c r="H73" s="99" t="s">
        <v>156</v>
      </c>
      <c r="I73" s="99" t="s">
        <v>387</v>
      </c>
      <c r="J73" s="99" t="s">
        <v>129</v>
      </c>
      <c r="K73" s="105" t="s">
        <v>316</v>
      </c>
      <c r="L73" s="105"/>
      <c r="M73" s="106">
        <v>-3798</v>
      </c>
    </row>
    <row r="74" spans="1:13" x14ac:dyDescent="0.2">
      <c r="A74" s="97">
        <v>73</v>
      </c>
      <c r="B74" s="103" t="s">
        <v>381</v>
      </c>
      <c r="C74" s="98">
        <v>551369000135610</v>
      </c>
      <c r="D74" s="99">
        <v>27</v>
      </c>
      <c r="E74" s="99" t="s">
        <v>125</v>
      </c>
      <c r="F74" s="97">
        <v>2024</v>
      </c>
      <c r="G74" s="97"/>
      <c r="H74" s="99" t="s">
        <v>156</v>
      </c>
      <c r="I74" s="99" t="s">
        <v>183</v>
      </c>
      <c r="J74" s="99" t="s">
        <v>216</v>
      </c>
      <c r="K74" s="105" t="s">
        <v>312</v>
      </c>
      <c r="L74" s="105"/>
      <c r="M74" s="106">
        <v>-2225</v>
      </c>
    </row>
    <row r="75" spans="1:13" ht="15" x14ac:dyDescent="0.25">
      <c r="A75" s="97">
        <v>74</v>
      </c>
      <c r="B75" s="103" t="s">
        <v>248</v>
      </c>
      <c r="C75" s="98">
        <v>551369000135610</v>
      </c>
      <c r="D75" s="99">
        <v>27</v>
      </c>
      <c r="E75" s="99" t="s">
        <v>125</v>
      </c>
      <c r="F75" s="97">
        <v>2024</v>
      </c>
      <c r="G75" s="97"/>
      <c r="H75" s="99" t="s">
        <v>205</v>
      </c>
      <c r="I75" s="99" t="s">
        <v>197</v>
      </c>
      <c r="J75" s="99" t="s">
        <v>242</v>
      </c>
      <c r="K75" s="111" t="s">
        <v>292</v>
      </c>
      <c r="L75" s="111"/>
      <c r="M75" s="106">
        <v>-670.3</v>
      </c>
    </row>
    <row r="76" spans="1:13" ht="15" x14ac:dyDescent="0.25">
      <c r="A76" s="97">
        <v>75</v>
      </c>
      <c r="B76" s="103" t="s">
        <v>248</v>
      </c>
      <c r="C76" s="98">
        <v>551369000135610</v>
      </c>
      <c r="D76" s="99">
        <v>27</v>
      </c>
      <c r="E76" s="99" t="s">
        <v>125</v>
      </c>
      <c r="F76" s="97">
        <v>2024</v>
      </c>
      <c r="G76" s="97"/>
      <c r="H76" s="99" t="s">
        <v>205</v>
      </c>
      <c r="I76" s="99" t="s">
        <v>197</v>
      </c>
      <c r="J76" s="99" t="s">
        <v>244</v>
      </c>
      <c r="K76" s="111" t="s">
        <v>292</v>
      </c>
      <c r="L76" s="111"/>
      <c r="M76" s="106">
        <v>-3000</v>
      </c>
    </row>
    <row r="77" spans="1:13" ht="15" x14ac:dyDescent="0.25">
      <c r="A77" s="97">
        <v>76</v>
      </c>
      <c r="B77" s="103" t="s">
        <v>248</v>
      </c>
      <c r="C77" s="98">
        <v>551369000135610</v>
      </c>
      <c r="D77" s="99">
        <v>27</v>
      </c>
      <c r="E77" s="99" t="s">
        <v>125</v>
      </c>
      <c r="F77" s="97">
        <v>2024</v>
      </c>
      <c r="G77" s="97"/>
      <c r="H77" s="99" t="s">
        <v>205</v>
      </c>
      <c r="I77" s="99" t="s">
        <v>197</v>
      </c>
      <c r="J77" s="99" t="s">
        <v>243</v>
      </c>
      <c r="K77" s="111" t="s">
        <v>292</v>
      </c>
      <c r="L77" s="111"/>
      <c r="M77" s="106">
        <v>-1650</v>
      </c>
    </row>
    <row r="78" spans="1:13" ht="14.25" customHeight="1" x14ac:dyDescent="0.2">
      <c r="A78" s="97">
        <v>77</v>
      </c>
      <c r="B78" s="103" t="s">
        <v>248</v>
      </c>
      <c r="C78" s="98">
        <v>551369000135610</v>
      </c>
      <c r="D78" s="99">
        <v>27</v>
      </c>
      <c r="E78" s="99" t="s">
        <v>125</v>
      </c>
      <c r="F78" s="97">
        <v>2024</v>
      </c>
      <c r="G78" s="97"/>
      <c r="H78" s="99" t="s">
        <v>196</v>
      </c>
      <c r="I78" s="99" t="s">
        <v>197</v>
      </c>
      <c r="J78" s="99" t="s">
        <v>428</v>
      </c>
      <c r="K78" s="108" t="s">
        <v>114</v>
      </c>
      <c r="L78" s="108"/>
      <c r="M78" s="106">
        <v>-2112</v>
      </c>
    </row>
    <row r="79" spans="1:13" x14ac:dyDescent="0.2">
      <c r="A79" s="97">
        <v>78</v>
      </c>
      <c r="B79" s="103" t="s">
        <v>248</v>
      </c>
      <c r="C79" s="98">
        <v>551369000135610</v>
      </c>
      <c r="D79" s="99">
        <v>27</v>
      </c>
      <c r="E79" s="99" t="s">
        <v>125</v>
      </c>
      <c r="F79" s="97">
        <v>2024</v>
      </c>
      <c r="G79" s="97"/>
      <c r="H79" s="99" t="s">
        <v>196</v>
      </c>
      <c r="I79" s="99" t="s">
        <v>113</v>
      </c>
      <c r="J79" s="99" t="s">
        <v>238</v>
      </c>
      <c r="K79" s="108" t="s">
        <v>114</v>
      </c>
      <c r="L79" s="108"/>
      <c r="M79" s="106">
        <v>-375</v>
      </c>
    </row>
    <row r="80" spans="1:13" ht="15" x14ac:dyDescent="0.25">
      <c r="A80" s="97">
        <v>79</v>
      </c>
      <c r="B80" s="103" t="s">
        <v>248</v>
      </c>
      <c r="C80" s="98">
        <v>554439000039504</v>
      </c>
      <c r="D80" s="99">
        <v>27</v>
      </c>
      <c r="E80" s="99" t="s">
        <v>125</v>
      </c>
      <c r="F80" s="97">
        <v>2024</v>
      </c>
      <c r="G80" s="97"/>
      <c r="H80" s="99" t="s">
        <v>205</v>
      </c>
      <c r="I80" s="99" t="s">
        <v>197</v>
      </c>
      <c r="J80" s="99" t="s">
        <v>349</v>
      </c>
      <c r="K80" s="111" t="s">
        <v>292</v>
      </c>
      <c r="L80" s="111"/>
      <c r="M80" s="106">
        <v>-3311.45</v>
      </c>
    </row>
    <row r="81" spans="1:13" ht="15" x14ac:dyDescent="0.25">
      <c r="A81" s="97">
        <v>80</v>
      </c>
      <c r="B81" s="103" t="s">
        <v>248</v>
      </c>
      <c r="C81" s="98">
        <v>554439000039504</v>
      </c>
      <c r="D81" s="99">
        <v>27</v>
      </c>
      <c r="E81" s="99" t="s">
        <v>125</v>
      </c>
      <c r="F81" s="97">
        <v>2024</v>
      </c>
      <c r="G81" s="97"/>
      <c r="H81" s="99" t="s">
        <v>205</v>
      </c>
      <c r="I81" s="99" t="s">
        <v>197</v>
      </c>
      <c r="J81" s="99" t="s">
        <v>410</v>
      </c>
      <c r="K81" s="111" t="s">
        <v>292</v>
      </c>
      <c r="L81" s="111"/>
      <c r="M81" s="106">
        <v>-6854.4</v>
      </c>
    </row>
    <row r="82" spans="1:13" ht="15" x14ac:dyDescent="0.25">
      <c r="A82" s="97">
        <v>81</v>
      </c>
      <c r="B82" s="103" t="s">
        <v>248</v>
      </c>
      <c r="C82" s="98">
        <v>554439000039504</v>
      </c>
      <c r="D82" s="99">
        <v>27</v>
      </c>
      <c r="E82" s="99" t="s">
        <v>125</v>
      </c>
      <c r="F82" s="97">
        <v>2024</v>
      </c>
      <c r="G82" s="97"/>
      <c r="H82" s="99" t="s">
        <v>205</v>
      </c>
      <c r="I82" s="99" t="s">
        <v>197</v>
      </c>
      <c r="J82" s="99" t="s">
        <v>330</v>
      </c>
      <c r="K82" s="111" t="s">
        <v>292</v>
      </c>
      <c r="L82" s="111"/>
      <c r="M82" s="106">
        <v>-3493.16</v>
      </c>
    </row>
    <row r="83" spans="1:13" x14ac:dyDescent="0.2">
      <c r="A83" s="97">
        <v>82</v>
      </c>
      <c r="B83" s="103" t="s">
        <v>198</v>
      </c>
      <c r="C83" s="98">
        <v>551882000762037</v>
      </c>
      <c r="D83" s="99">
        <v>2</v>
      </c>
      <c r="E83" s="99" t="s">
        <v>108</v>
      </c>
      <c r="F83" s="97">
        <v>2024</v>
      </c>
      <c r="G83" s="97"/>
      <c r="H83" s="99" t="s">
        <v>156</v>
      </c>
      <c r="I83" s="99" t="s">
        <v>180</v>
      </c>
      <c r="J83" s="99" t="s">
        <v>218</v>
      </c>
      <c r="K83" s="105" t="s">
        <v>309</v>
      </c>
      <c r="L83" s="105"/>
      <c r="M83" s="106">
        <v>-5360.37</v>
      </c>
    </row>
    <row r="84" spans="1:13" x14ac:dyDescent="0.2">
      <c r="A84" s="97">
        <v>83</v>
      </c>
      <c r="B84" s="103" t="s">
        <v>198</v>
      </c>
      <c r="C84" s="98">
        <v>554439000019738</v>
      </c>
      <c r="D84" s="99">
        <v>2</v>
      </c>
      <c r="E84" s="99" t="s">
        <v>108</v>
      </c>
      <c r="F84" s="97">
        <v>2024</v>
      </c>
      <c r="G84" s="97"/>
      <c r="H84" s="99" t="s">
        <v>156</v>
      </c>
      <c r="I84" s="99" t="s">
        <v>181</v>
      </c>
      <c r="J84" s="99" t="s">
        <v>218</v>
      </c>
      <c r="K84" s="101" t="s">
        <v>337</v>
      </c>
      <c r="L84" s="101"/>
      <c r="M84" s="106">
        <v>-4368.28</v>
      </c>
    </row>
    <row r="85" spans="1:13" x14ac:dyDescent="0.2">
      <c r="A85" s="97">
        <v>84</v>
      </c>
      <c r="B85" s="103" t="s">
        <v>198</v>
      </c>
      <c r="C85" s="98">
        <v>40201</v>
      </c>
      <c r="D85" s="99">
        <v>2</v>
      </c>
      <c r="E85" s="99" t="s">
        <v>108</v>
      </c>
      <c r="F85" s="97">
        <v>2024</v>
      </c>
      <c r="G85" s="97"/>
      <c r="H85" s="99" t="s">
        <v>154</v>
      </c>
      <c r="I85" s="99" t="s">
        <v>182</v>
      </c>
      <c r="J85" s="99" t="s">
        <v>218</v>
      </c>
      <c r="K85" s="105" t="s">
        <v>310</v>
      </c>
      <c r="L85" s="105"/>
      <c r="M85" s="106">
        <v>-7228.92</v>
      </c>
    </row>
    <row r="86" spans="1:13" x14ac:dyDescent="0.2">
      <c r="A86" s="97">
        <v>85</v>
      </c>
      <c r="B86" s="103" t="s">
        <v>300</v>
      </c>
      <c r="C86" s="98">
        <v>551369000039484</v>
      </c>
      <c r="D86" s="99">
        <v>3</v>
      </c>
      <c r="E86" s="99" t="s">
        <v>108</v>
      </c>
      <c r="F86" s="97">
        <v>2024</v>
      </c>
      <c r="G86" s="97"/>
      <c r="H86" s="99" t="s">
        <v>156</v>
      </c>
      <c r="I86" s="99" t="s">
        <v>439</v>
      </c>
      <c r="J86" s="99" t="s">
        <v>246</v>
      </c>
      <c r="K86" s="101" t="s">
        <v>441</v>
      </c>
      <c r="L86" s="101"/>
      <c r="M86" s="106">
        <v>-4045.8</v>
      </c>
    </row>
    <row r="87" spans="1:13" x14ac:dyDescent="0.2">
      <c r="A87" s="97">
        <v>86</v>
      </c>
      <c r="B87" s="103" t="s">
        <v>455</v>
      </c>
      <c r="C87" s="98">
        <v>551369000029917</v>
      </c>
      <c r="D87" s="99">
        <v>8</v>
      </c>
      <c r="E87" s="99" t="s">
        <v>108</v>
      </c>
      <c r="F87" s="97">
        <v>2024</v>
      </c>
      <c r="G87" s="97"/>
      <c r="H87" s="99" t="s">
        <v>156</v>
      </c>
      <c r="I87" s="99" t="s">
        <v>174</v>
      </c>
      <c r="J87" s="99" t="s">
        <v>129</v>
      </c>
      <c r="K87" s="101" t="s">
        <v>356</v>
      </c>
      <c r="L87" s="101"/>
      <c r="M87" s="106">
        <v>-8031.07</v>
      </c>
    </row>
    <row r="88" spans="1:13" x14ac:dyDescent="0.2">
      <c r="A88" s="97">
        <v>87</v>
      </c>
      <c r="B88" s="103" t="s">
        <v>248</v>
      </c>
      <c r="C88" s="98">
        <v>40801</v>
      </c>
      <c r="D88" s="99">
        <v>8</v>
      </c>
      <c r="E88" s="99" t="s">
        <v>108</v>
      </c>
      <c r="F88" s="97">
        <v>2024</v>
      </c>
      <c r="G88" s="97"/>
      <c r="H88" s="99" t="s">
        <v>196</v>
      </c>
      <c r="I88" s="99" t="s">
        <v>113</v>
      </c>
      <c r="J88" s="99" t="s">
        <v>238</v>
      </c>
      <c r="K88" s="108" t="s">
        <v>114</v>
      </c>
      <c r="L88" s="108"/>
      <c r="M88" s="106">
        <v>-2000</v>
      </c>
    </row>
    <row r="89" spans="1:13" x14ac:dyDescent="0.2">
      <c r="A89" s="97">
        <v>88</v>
      </c>
      <c r="B89" s="103" t="s">
        <v>248</v>
      </c>
      <c r="C89" s="98">
        <v>41101</v>
      </c>
      <c r="D89" s="99">
        <v>11</v>
      </c>
      <c r="E89" s="99" t="s">
        <v>108</v>
      </c>
      <c r="F89" s="97">
        <v>2024</v>
      </c>
      <c r="G89" s="97"/>
      <c r="H89" s="99" t="s">
        <v>196</v>
      </c>
      <c r="I89" s="99" t="s">
        <v>113</v>
      </c>
      <c r="J89" s="99" t="s">
        <v>331</v>
      </c>
      <c r="K89" s="108" t="s">
        <v>114</v>
      </c>
      <c r="L89" s="108"/>
      <c r="M89" s="106">
        <v>-1208.3399999999999</v>
      </c>
    </row>
    <row r="90" spans="1:13" ht="15" x14ac:dyDescent="0.25">
      <c r="A90" s="97">
        <v>90</v>
      </c>
      <c r="B90" s="103" t="s">
        <v>248</v>
      </c>
      <c r="C90" s="98">
        <v>554439000039504</v>
      </c>
      <c r="D90" s="99">
        <v>17</v>
      </c>
      <c r="E90" s="99" t="s">
        <v>108</v>
      </c>
      <c r="F90" s="97">
        <v>2024</v>
      </c>
      <c r="G90" s="97"/>
      <c r="H90" s="99" t="s">
        <v>205</v>
      </c>
      <c r="I90" s="99" t="s">
        <v>197</v>
      </c>
      <c r="J90" s="99" t="s">
        <v>244</v>
      </c>
      <c r="K90" s="111" t="s">
        <v>292</v>
      </c>
      <c r="L90" s="111"/>
      <c r="M90" s="122">
        <v>-9000</v>
      </c>
    </row>
    <row r="91" spans="1:13" ht="15" x14ac:dyDescent="0.25">
      <c r="A91" s="97">
        <v>91</v>
      </c>
      <c r="B91" s="103" t="s">
        <v>248</v>
      </c>
      <c r="C91" s="98">
        <v>554439000039504</v>
      </c>
      <c r="D91" s="99">
        <v>17</v>
      </c>
      <c r="E91" s="99" t="s">
        <v>108</v>
      </c>
      <c r="F91" s="97">
        <v>2024</v>
      </c>
      <c r="G91" s="97"/>
      <c r="H91" s="99" t="s">
        <v>205</v>
      </c>
      <c r="I91" s="99" t="s">
        <v>197</v>
      </c>
      <c r="J91" s="99" t="s">
        <v>243</v>
      </c>
      <c r="K91" s="111" t="s">
        <v>292</v>
      </c>
      <c r="L91" s="111"/>
      <c r="M91" s="122">
        <v>-4706.46</v>
      </c>
    </row>
    <row r="92" spans="1:13" ht="15" x14ac:dyDescent="0.25">
      <c r="A92" s="97">
        <v>92</v>
      </c>
      <c r="B92" s="103" t="s">
        <v>248</v>
      </c>
      <c r="C92" s="98">
        <v>554439000039504</v>
      </c>
      <c r="D92" s="99">
        <v>17</v>
      </c>
      <c r="E92" s="99" t="s">
        <v>108</v>
      </c>
      <c r="F92" s="97">
        <v>2024</v>
      </c>
      <c r="G92" s="97"/>
      <c r="H92" s="99" t="s">
        <v>205</v>
      </c>
      <c r="I92" s="99" t="s">
        <v>197</v>
      </c>
      <c r="J92" s="99" t="s">
        <v>242</v>
      </c>
      <c r="K92" s="111" t="s">
        <v>292</v>
      </c>
      <c r="L92" s="111"/>
      <c r="M92" s="122">
        <v>-3563.55</v>
      </c>
    </row>
    <row r="93" spans="1:13" x14ac:dyDescent="0.2">
      <c r="A93" s="97">
        <v>94</v>
      </c>
      <c r="B93" s="103" t="s">
        <v>300</v>
      </c>
      <c r="C93" s="98">
        <v>41702</v>
      </c>
      <c r="D93" s="99">
        <v>17</v>
      </c>
      <c r="E93" s="99" t="s">
        <v>108</v>
      </c>
      <c r="F93" s="97">
        <v>2024</v>
      </c>
      <c r="G93" s="97"/>
      <c r="H93" s="99" t="s">
        <v>161</v>
      </c>
      <c r="I93" s="99" t="s">
        <v>220</v>
      </c>
      <c r="J93" s="99" t="s">
        <v>246</v>
      </c>
      <c r="K93" s="105" t="s">
        <v>299</v>
      </c>
      <c r="L93" s="105"/>
      <c r="M93" s="122">
        <v>-2184</v>
      </c>
    </row>
    <row r="94" spans="1:13" x14ac:dyDescent="0.2">
      <c r="A94" s="97">
        <v>95</v>
      </c>
      <c r="B94" s="103" t="s">
        <v>300</v>
      </c>
      <c r="C94" s="98">
        <v>41703</v>
      </c>
      <c r="D94" s="99">
        <v>17</v>
      </c>
      <c r="E94" s="99" t="s">
        <v>108</v>
      </c>
      <c r="F94" s="97">
        <v>2024</v>
      </c>
      <c r="G94" s="97"/>
      <c r="H94" s="99" t="s">
        <v>161</v>
      </c>
      <c r="I94" s="99" t="s">
        <v>245</v>
      </c>
      <c r="J94" s="99" t="s">
        <v>246</v>
      </c>
      <c r="K94" s="105" t="s">
        <v>340</v>
      </c>
      <c r="L94" s="105"/>
      <c r="M94" s="122">
        <v>-1915.2</v>
      </c>
    </row>
    <row r="95" spans="1:13" x14ac:dyDescent="0.2">
      <c r="A95" s="97">
        <v>96</v>
      </c>
      <c r="B95" s="103" t="s">
        <v>239</v>
      </c>
      <c r="C95" s="98">
        <v>41704</v>
      </c>
      <c r="D95" s="99">
        <v>17</v>
      </c>
      <c r="E95" s="99" t="s">
        <v>108</v>
      </c>
      <c r="F95" s="97">
        <v>2024</v>
      </c>
      <c r="G95" s="97"/>
      <c r="H95" s="99" t="s">
        <v>161</v>
      </c>
      <c r="I95" s="99" t="s">
        <v>175</v>
      </c>
      <c r="J95" s="99" t="s">
        <v>129</v>
      </c>
      <c r="K95" s="101" t="s">
        <v>316</v>
      </c>
      <c r="L95" s="101"/>
      <c r="M95" s="106">
        <v>-3563</v>
      </c>
    </row>
    <row r="96" spans="1:13" x14ac:dyDescent="0.2">
      <c r="A96" s="97">
        <v>97</v>
      </c>
      <c r="B96" s="103" t="s">
        <v>351</v>
      </c>
      <c r="C96" s="98">
        <v>554439000039504</v>
      </c>
      <c r="D96" s="99">
        <v>18</v>
      </c>
      <c r="E96" s="99" t="s">
        <v>108</v>
      </c>
      <c r="F96" s="97">
        <v>2024</v>
      </c>
      <c r="G96" s="97"/>
      <c r="H96" s="99" t="s">
        <v>156</v>
      </c>
      <c r="I96" s="99" t="s">
        <v>164</v>
      </c>
      <c r="J96" s="99" t="s">
        <v>221</v>
      </c>
      <c r="K96" s="105" t="s">
        <v>288</v>
      </c>
      <c r="L96" s="105"/>
      <c r="M96" s="106">
        <v>-1839.8</v>
      </c>
    </row>
    <row r="97" spans="1:13" x14ac:dyDescent="0.2">
      <c r="A97" s="97">
        <v>98</v>
      </c>
      <c r="B97" s="103" t="s">
        <v>195</v>
      </c>
      <c r="C97" s="98">
        <v>891091200067393</v>
      </c>
      <c r="D97" s="99">
        <v>18</v>
      </c>
      <c r="E97" s="99" t="s">
        <v>108</v>
      </c>
      <c r="F97" s="97">
        <v>2024</v>
      </c>
      <c r="G97" s="97"/>
      <c r="H97" s="99" t="s">
        <v>162</v>
      </c>
      <c r="I97" s="99" t="s">
        <v>112</v>
      </c>
      <c r="J97" s="99" t="s">
        <v>215</v>
      </c>
      <c r="K97" s="101" t="s">
        <v>291</v>
      </c>
      <c r="L97" s="101"/>
      <c r="M97" s="123">
        <v>-6</v>
      </c>
    </row>
    <row r="98" spans="1:13" x14ac:dyDescent="0.2">
      <c r="A98" s="97">
        <v>99</v>
      </c>
      <c r="B98" s="103" t="s">
        <v>357</v>
      </c>
      <c r="C98" s="98">
        <v>551369000008037</v>
      </c>
      <c r="D98" s="99">
        <v>24</v>
      </c>
      <c r="E98" s="99" t="s">
        <v>108</v>
      </c>
      <c r="F98" s="97">
        <v>2024</v>
      </c>
      <c r="G98" s="97"/>
      <c r="H98" s="99" t="s">
        <v>156</v>
      </c>
      <c r="I98" s="99" t="s">
        <v>319</v>
      </c>
      <c r="J98" s="99" t="s">
        <v>129</v>
      </c>
      <c r="K98" s="101" t="s">
        <v>383</v>
      </c>
      <c r="L98" s="101"/>
      <c r="M98" s="106">
        <v>-7520</v>
      </c>
    </row>
    <row r="99" spans="1:13" x14ac:dyDescent="0.2">
      <c r="A99" s="97">
        <v>100</v>
      </c>
      <c r="B99" s="103" t="s">
        <v>229</v>
      </c>
      <c r="C99" s="98">
        <v>42501</v>
      </c>
      <c r="D99" s="99">
        <v>25</v>
      </c>
      <c r="E99" s="99" t="s">
        <v>108</v>
      </c>
      <c r="F99" s="97">
        <v>2024</v>
      </c>
      <c r="G99" s="97"/>
      <c r="H99" s="99" t="s">
        <v>227</v>
      </c>
      <c r="I99" s="99" t="s">
        <v>226</v>
      </c>
      <c r="J99" s="99" t="s">
        <v>230</v>
      </c>
      <c r="K99" s="105" t="s">
        <v>320</v>
      </c>
      <c r="L99" s="105"/>
      <c r="M99" s="106">
        <v>-5585.51</v>
      </c>
    </row>
    <row r="100" spans="1:13" x14ac:dyDescent="0.2">
      <c r="A100" s="97">
        <v>101</v>
      </c>
      <c r="B100" s="103" t="s">
        <v>229</v>
      </c>
      <c r="C100" s="98">
        <v>42502</v>
      </c>
      <c r="D100" s="99">
        <v>25</v>
      </c>
      <c r="E100" s="99" t="s">
        <v>108</v>
      </c>
      <c r="F100" s="97">
        <v>2024</v>
      </c>
      <c r="G100" s="97"/>
      <c r="H100" s="99" t="s">
        <v>227</v>
      </c>
      <c r="I100" s="99" t="s">
        <v>226</v>
      </c>
      <c r="J100" s="99" t="s">
        <v>230</v>
      </c>
      <c r="K100" s="105" t="s">
        <v>320</v>
      </c>
      <c r="L100" s="105"/>
      <c r="M100" s="106">
        <v>-3629.18</v>
      </c>
    </row>
    <row r="101" spans="1:13" x14ac:dyDescent="0.2">
      <c r="A101" s="97">
        <v>102</v>
      </c>
      <c r="B101" s="103" t="s">
        <v>190</v>
      </c>
      <c r="C101" s="98">
        <v>42901</v>
      </c>
      <c r="D101" s="99">
        <v>29</v>
      </c>
      <c r="E101" s="99" t="s">
        <v>108</v>
      </c>
      <c r="F101" s="97">
        <v>2024</v>
      </c>
      <c r="G101" s="97"/>
      <c r="H101" s="99" t="s">
        <v>161</v>
      </c>
      <c r="I101" s="99" t="s">
        <v>247</v>
      </c>
      <c r="J101" s="99" t="s">
        <v>219</v>
      </c>
      <c r="K101" s="105" t="s">
        <v>307</v>
      </c>
      <c r="L101" s="105"/>
      <c r="M101" s="106">
        <v>-4056.78</v>
      </c>
    </row>
    <row r="102" spans="1:13" x14ac:dyDescent="0.2">
      <c r="A102" s="97">
        <v>103</v>
      </c>
      <c r="B102" s="103" t="s">
        <v>351</v>
      </c>
      <c r="C102" s="98">
        <v>554439000039504</v>
      </c>
      <c r="D102" s="99">
        <v>9</v>
      </c>
      <c r="E102" s="99" t="s">
        <v>111</v>
      </c>
      <c r="F102" s="97">
        <v>2024</v>
      </c>
      <c r="G102" s="97"/>
      <c r="H102" s="99" t="s">
        <v>156</v>
      </c>
      <c r="I102" s="99" t="s">
        <v>164</v>
      </c>
      <c r="J102" s="99" t="s">
        <v>221</v>
      </c>
      <c r="K102" s="105" t="s">
        <v>288</v>
      </c>
      <c r="L102" s="105"/>
      <c r="M102" s="106">
        <v>-2698</v>
      </c>
    </row>
    <row r="103" spans="1:13" x14ac:dyDescent="0.2">
      <c r="A103" s="97">
        <v>104</v>
      </c>
      <c r="B103" s="103" t="s">
        <v>381</v>
      </c>
      <c r="C103" s="98">
        <v>554732000124168</v>
      </c>
      <c r="D103" s="99">
        <v>10</v>
      </c>
      <c r="E103" s="99" t="s">
        <v>111</v>
      </c>
      <c r="F103" s="97">
        <v>2024</v>
      </c>
      <c r="G103" s="97"/>
      <c r="H103" s="99" t="s">
        <v>156</v>
      </c>
      <c r="I103" s="99" t="s">
        <v>235</v>
      </c>
      <c r="J103" s="99" t="s">
        <v>216</v>
      </c>
      <c r="K103" s="101" t="s">
        <v>371</v>
      </c>
      <c r="L103" s="101"/>
      <c r="M103" s="106">
        <v>-2100</v>
      </c>
    </row>
    <row r="104" spans="1:13" x14ac:dyDescent="0.2">
      <c r="A104" s="97">
        <v>105</v>
      </c>
      <c r="B104" s="103" t="s">
        <v>248</v>
      </c>
      <c r="C104" s="98">
        <v>51001</v>
      </c>
      <c r="D104" s="99">
        <v>10</v>
      </c>
      <c r="E104" s="99" t="s">
        <v>111</v>
      </c>
      <c r="F104" s="97">
        <v>2024</v>
      </c>
      <c r="G104" s="97"/>
      <c r="H104" s="99" t="s">
        <v>196</v>
      </c>
      <c r="I104" s="99" t="s">
        <v>113</v>
      </c>
      <c r="J104" s="99" t="s">
        <v>252</v>
      </c>
      <c r="K104" s="108" t="s">
        <v>114</v>
      </c>
      <c r="L104" s="108"/>
      <c r="M104" s="106">
        <v>-1691.27</v>
      </c>
    </row>
    <row r="105" spans="1:13" x14ac:dyDescent="0.2">
      <c r="A105" s="97">
        <v>106</v>
      </c>
      <c r="B105" s="103" t="s">
        <v>346</v>
      </c>
      <c r="C105" s="98">
        <v>51002</v>
      </c>
      <c r="D105" s="99">
        <v>10</v>
      </c>
      <c r="E105" s="99" t="s">
        <v>111</v>
      </c>
      <c r="F105" s="97">
        <v>2024</v>
      </c>
      <c r="G105" s="97"/>
      <c r="H105" s="99" t="s">
        <v>250</v>
      </c>
      <c r="I105" s="99" t="s">
        <v>249</v>
      </c>
      <c r="J105" s="99" t="s">
        <v>129</v>
      </c>
      <c r="K105" s="101" t="s">
        <v>369</v>
      </c>
      <c r="L105" s="101"/>
      <c r="M105" s="106">
        <v>-3161.22</v>
      </c>
    </row>
    <row r="106" spans="1:13" x14ac:dyDescent="0.2">
      <c r="A106" s="97">
        <v>107</v>
      </c>
      <c r="B106" s="103" t="s">
        <v>248</v>
      </c>
      <c r="C106" s="98">
        <v>51301</v>
      </c>
      <c r="D106" s="99">
        <v>13</v>
      </c>
      <c r="E106" s="99" t="s">
        <v>111</v>
      </c>
      <c r="F106" s="97">
        <v>2024</v>
      </c>
      <c r="G106" s="97"/>
      <c r="H106" s="99" t="s">
        <v>196</v>
      </c>
      <c r="I106" s="99" t="s">
        <v>113</v>
      </c>
      <c r="J106" s="99" t="s">
        <v>331</v>
      </c>
      <c r="K106" s="108" t="s">
        <v>114</v>
      </c>
      <c r="L106" s="108"/>
      <c r="M106" s="106">
        <v>-326.33999999999997</v>
      </c>
    </row>
    <row r="107" spans="1:13" ht="15" x14ac:dyDescent="0.25">
      <c r="A107" s="97">
        <v>109</v>
      </c>
      <c r="B107" s="103" t="s">
        <v>248</v>
      </c>
      <c r="C107" s="98">
        <v>554439000039504</v>
      </c>
      <c r="D107" s="99">
        <v>16</v>
      </c>
      <c r="E107" s="99" t="s">
        <v>111</v>
      </c>
      <c r="F107" s="97">
        <v>2024</v>
      </c>
      <c r="G107" s="97"/>
      <c r="H107" s="99" t="s">
        <v>205</v>
      </c>
      <c r="I107" s="99" t="s">
        <v>197</v>
      </c>
      <c r="J107" s="99" t="s">
        <v>255</v>
      </c>
      <c r="K107" s="111" t="s">
        <v>292</v>
      </c>
      <c r="L107" s="111"/>
      <c r="M107" s="106">
        <v>-3576.48</v>
      </c>
    </row>
    <row r="108" spans="1:13" ht="15" x14ac:dyDescent="0.25">
      <c r="A108" s="97">
        <v>110</v>
      </c>
      <c r="B108" s="103" t="s">
        <v>248</v>
      </c>
      <c r="C108" s="98">
        <v>554439000039504</v>
      </c>
      <c r="D108" s="99">
        <v>16</v>
      </c>
      <c r="E108" s="99" t="s">
        <v>111</v>
      </c>
      <c r="F108" s="97">
        <v>2024</v>
      </c>
      <c r="G108" s="97"/>
      <c r="H108" s="99" t="s">
        <v>205</v>
      </c>
      <c r="I108" s="125" t="s">
        <v>197</v>
      </c>
      <c r="J108" s="99" t="s">
        <v>253</v>
      </c>
      <c r="K108" s="111" t="s">
        <v>292</v>
      </c>
      <c r="L108" s="111"/>
      <c r="M108" s="106">
        <v>-6765.07</v>
      </c>
    </row>
    <row r="109" spans="1:13" ht="15" x14ac:dyDescent="0.25">
      <c r="A109" s="97">
        <v>111</v>
      </c>
      <c r="B109" s="103" t="s">
        <v>248</v>
      </c>
      <c r="C109" s="98">
        <v>554439000039504</v>
      </c>
      <c r="D109" s="99">
        <v>16</v>
      </c>
      <c r="E109" s="99" t="s">
        <v>111</v>
      </c>
      <c r="F109" s="97">
        <v>2024</v>
      </c>
      <c r="G109" s="97"/>
      <c r="H109" s="99" t="s">
        <v>205</v>
      </c>
      <c r="I109" s="125" t="s">
        <v>197</v>
      </c>
      <c r="J109" s="99" t="s">
        <v>254</v>
      </c>
      <c r="K109" s="111" t="s">
        <v>292</v>
      </c>
      <c r="L109" s="111"/>
      <c r="M109" s="106">
        <v>-3444.03</v>
      </c>
    </row>
    <row r="110" spans="1:13" x14ac:dyDescent="0.2">
      <c r="A110" s="97">
        <v>112</v>
      </c>
      <c r="B110" s="103" t="s">
        <v>198</v>
      </c>
      <c r="C110" s="98">
        <v>553653000023037</v>
      </c>
      <c r="D110" s="99">
        <v>27</v>
      </c>
      <c r="E110" s="99" t="s">
        <v>111</v>
      </c>
      <c r="F110" s="97">
        <v>2024</v>
      </c>
      <c r="G110" s="97"/>
      <c r="H110" s="99" t="s">
        <v>156</v>
      </c>
      <c r="I110" s="99" t="s">
        <v>187</v>
      </c>
      <c r="J110" s="99" t="s">
        <v>218</v>
      </c>
      <c r="K110" s="101" t="s">
        <v>372</v>
      </c>
      <c r="L110" s="101"/>
      <c r="M110" s="106">
        <v>-1823.35</v>
      </c>
    </row>
    <row r="111" spans="1:13" x14ac:dyDescent="0.2">
      <c r="A111" s="97">
        <v>113</v>
      </c>
      <c r="B111" s="103" t="s">
        <v>198</v>
      </c>
      <c r="C111" s="98">
        <v>554439000019738</v>
      </c>
      <c r="D111" s="99">
        <v>27</v>
      </c>
      <c r="E111" s="99" t="s">
        <v>111</v>
      </c>
      <c r="F111" s="97">
        <v>2024</v>
      </c>
      <c r="G111" s="97"/>
      <c r="H111" s="99" t="s">
        <v>156</v>
      </c>
      <c r="I111" s="99" t="s">
        <v>181</v>
      </c>
      <c r="J111" s="99" t="s">
        <v>218</v>
      </c>
      <c r="K111" s="101" t="s">
        <v>337</v>
      </c>
      <c r="L111" s="101"/>
      <c r="M111" s="106">
        <v>-6304.53</v>
      </c>
    </row>
    <row r="112" spans="1:13" x14ac:dyDescent="0.2">
      <c r="A112" s="97">
        <v>114</v>
      </c>
      <c r="B112" s="103" t="s">
        <v>198</v>
      </c>
      <c r="C112" s="98">
        <v>554732000113556</v>
      </c>
      <c r="D112" s="99">
        <v>27</v>
      </c>
      <c r="E112" s="99" t="s">
        <v>111</v>
      </c>
      <c r="F112" s="97">
        <v>2024</v>
      </c>
      <c r="G112" s="97"/>
      <c r="H112" s="99" t="s">
        <v>156</v>
      </c>
      <c r="I112" s="99" t="s">
        <v>251</v>
      </c>
      <c r="J112" s="99" t="s">
        <v>218</v>
      </c>
      <c r="K112" s="101" t="s">
        <v>338</v>
      </c>
      <c r="L112" s="101"/>
      <c r="M112" s="106">
        <v>-2439.79</v>
      </c>
    </row>
    <row r="113" spans="1:13" x14ac:dyDescent="0.2">
      <c r="A113" s="97">
        <v>115</v>
      </c>
      <c r="B113" s="103" t="s">
        <v>198</v>
      </c>
      <c r="C113" s="98">
        <v>555110000007076</v>
      </c>
      <c r="D113" s="99">
        <v>27</v>
      </c>
      <c r="E113" s="99" t="s">
        <v>111</v>
      </c>
      <c r="F113" s="97">
        <v>2024</v>
      </c>
      <c r="G113" s="97"/>
      <c r="H113" s="99" t="s">
        <v>156</v>
      </c>
      <c r="I113" s="99" t="s">
        <v>188</v>
      </c>
      <c r="J113" s="99" t="s">
        <v>218</v>
      </c>
      <c r="K113" s="105" t="s">
        <v>311</v>
      </c>
      <c r="L113" s="105"/>
      <c r="M113" s="106">
        <v>-4840.72</v>
      </c>
    </row>
    <row r="114" spans="1:13" x14ac:dyDescent="0.2">
      <c r="A114" s="97">
        <v>116</v>
      </c>
      <c r="B114" s="103" t="s">
        <v>198</v>
      </c>
      <c r="C114" s="98">
        <v>52701</v>
      </c>
      <c r="D114" s="99">
        <v>27</v>
      </c>
      <c r="E114" s="99" t="s">
        <v>111</v>
      </c>
      <c r="F114" s="97">
        <v>2024</v>
      </c>
      <c r="G114" s="97"/>
      <c r="H114" s="99" t="s">
        <v>154</v>
      </c>
      <c r="I114" s="99" t="s">
        <v>183</v>
      </c>
      <c r="J114" s="99" t="s">
        <v>218</v>
      </c>
      <c r="K114" s="105" t="s">
        <v>312</v>
      </c>
      <c r="L114" s="105"/>
      <c r="M114" s="106">
        <v>-4357.7700000000004</v>
      </c>
    </row>
    <row r="115" spans="1:13" x14ac:dyDescent="0.2">
      <c r="A115" s="97">
        <v>117</v>
      </c>
      <c r="B115" s="103" t="s">
        <v>198</v>
      </c>
      <c r="C115" s="98">
        <v>553655000030368</v>
      </c>
      <c r="D115" s="99">
        <v>28</v>
      </c>
      <c r="E115" s="99" t="s">
        <v>111</v>
      </c>
      <c r="F115" s="97">
        <v>2024</v>
      </c>
      <c r="G115" s="97"/>
      <c r="H115" s="99" t="s">
        <v>156</v>
      </c>
      <c r="I115" s="99" t="s">
        <v>232</v>
      </c>
      <c r="J115" s="99" t="s">
        <v>218</v>
      </c>
      <c r="K115" s="105" t="s">
        <v>313</v>
      </c>
      <c r="L115" s="105"/>
      <c r="M115" s="106">
        <v>-2719.49</v>
      </c>
    </row>
    <row r="116" spans="1:13" x14ac:dyDescent="0.2">
      <c r="A116" s="97">
        <v>118</v>
      </c>
      <c r="B116" s="103" t="s">
        <v>198</v>
      </c>
      <c r="C116" s="98">
        <v>554732000005698</v>
      </c>
      <c r="D116" s="99">
        <v>28</v>
      </c>
      <c r="E116" s="99" t="s">
        <v>111</v>
      </c>
      <c r="F116" s="97">
        <v>2024</v>
      </c>
      <c r="G116" s="97"/>
      <c r="H116" s="99" t="s">
        <v>156</v>
      </c>
      <c r="I116" s="99" t="s">
        <v>213</v>
      </c>
      <c r="J116" s="99" t="s">
        <v>218</v>
      </c>
      <c r="K116" s="105" t="s">
        <v>314</v>
      </c>
      <c r="L116" s="105"/>
      <c r="M116" s="106">
        <v>-3381.32</v>
      </c>
    </row>
    <row r="117" spans="1:13" x14ac:dyDescent="0.2">
      <c r="A117" s="97">
        <v>119</v>
      </c>
      <c r="B117" s="103" t="s">
        <v>198</v>
      </c>
      <c r="C117" s="98">
        <v>52801</v>
      </c>
      <c r="D117" s="99">
        <v>28</v>
      </c>
      <c r="E117" s="99" t="s">
        <v>111</v>
      </c>
      <c r="F117" s="97">
        <v>2024</v>
      </c>
      <c r="G117" s="97"/>
      <c r="H117" s="99" t="s">
        <v>154</v>
      </c>
      <c r="I117" s="99" t="s">
        <v>182</v>
      </c>
      <c r="J117" s="99" t="s">
        <v>218</v>
      </c>
      <c r="K117" s="105" t="s">
        <v>310</v>
      </c>
      <c r="L117" s="105"/>
      <c r="M117" s="106">
        <v>-4673.46</v>
      </c>
    </row>
    <row r="118" spans="1:13" x14ac:dyDescent="0.2">
      <c r="A118" s="97">
        <v>120</v>
      </c>
      <c r="B118" s="103" t="s">
        <v>198</v>
      </c>
      <c r="C118" s="98">
        <v>52802</v>
      </c>
      <c r="D118" s="99">
        <v>28</v>
      </c>
      <c r="E118" s="99" t="s">
        <v>111</v>
      </c>
      <c r="F118" s="97">
        <v>2024</v>
      </c>
      <c r="G118" s="97"/>
      <c r="H118" s="99" t="s">
        <v>154</v>
      </c>
      <c r="I118" s="99" t="s">
        <v>208</v>
      </c>
      <c r="J118" s="99" t="s">
        <v>218</v>
      </c>
      <c r="K118" s="101" t="s">
        <v>342</v>
      </c>
      <c r="L118" s="101"/>
      <c r="M118" s="106">
        <v>-5105.97</v>
      </c>
    </row>
    <row r="119" spans="1:13" x14ac:dyDescent="0.2">
      <c r="A119" s="97">
        <v>121</v>
      </c>
      <c r="B119" s="103" t="s">
        <v>195</v>
      </c>
      <c r="C119" s="98">
        <v>821491100204192</v>
      </c>
      <c r="D119" s="99">
        <v>28</v>
      </c>
      <c r="E119" s="99" t="s">
        <v>111</v>
      </c>
      <c r="F119" s="97">
        <v>2024</v>
      </c>
      <c r="G119" s="97"/>
      <c r="H119" s="99" t="s">
        <v>157</v>
      </c>
      <c r="I119" s="99" t="s">
        <v>112</v>
      </c>
      <c r="J119" s="99" t="s">
        <v>215</v>
      </c>
      <c r="K119" s="101" t="s">
        <v>291</v>
      </c>
      <c r="L119" s="101"/>
      <c r="M119" s="107">
        <v>-12</v>
      </c>
    </row>
    <row r="120" spans="1:13" x14ac:dyDescent="0.2">
      <c r="A120" s="97">
        <v>122</v>
      </c>
      <c r="B120" s="103" t="s">
        <v>198</v>
      </c>
      <c r="C120" s="98">
        <v>553653000026023</v>
      </c>
      <c r="D120" s="99">
        <v>6</v>
      </c>
      <c r="E120" s="99" t="s">
        <v>115</v>
      </c>
      <c r="F120" s="97">
        <v>2024</v>
      </c>
      <c r="G120" s="97"/>
      <c r="H120" s="99" t="s">
        <v>156</v>
      </c>
      <c r="I120" s="99" t="s">
        <v>258</v>
      </c>
      <c r="J120" s="99" t="s">
        <v>218</v>
      </c>
      <c r="K120" s="101" t="s">
        <v>343</v>
      </c>
      <c r="L120" s="101"/>
      <c r="M120" s="106">
        <v>-5719.62</v>
      </c>
    </row>
    <row r="121" spans="1:13" x14ac:dyDescent="0.2">
      <c r="A121" s="97">
        <v>123</v>
      </c>
      <c r="B121" s="103" t="s">
        <v>198</v>
      </c>
      <c r="C121" s="98">
        <v>554732000132604</v>
      </c>
      <c r="D121" s="99">
        <v>6</v>
      </c>
      <c r="E121" s="99" t="s">
        <v>115</v>
      </c>
      <c r="F121" s="97">
        <v>2024</v>
      </c>
      <c r="G121" s="97"/>
      <c r="H121" s="99" t="s">
        <v>156</v>
      </c>
      <c r="I121" s="99" t="s">
        <v>256</v>
      </c>
      <c r="J121" s="99" t="s">
        <v>218</v>
      </c>
      <c r="K121" s="105" t="s">
        <v>315</v>
      </c>
      <c r="L121" s="105"/>
      <c r="M121" s="106">
        <v>-2939.81</v>
      </c>
    </row>
    <row r="122" spans="1:13" x14ac:dyDescent="0.2">
      <c r="A122" s="97">
        <v>124</v>
      </c>
      <c r="B122" s="103" t="s">
        <v>248</v>
      </c>
      <c r="C122" s="98">
        <v>61001</v>
      </c>
      <c r="D122" s="99">
        <v>10</v>
      </c>
      <c r="E122" s="99" t="s">
        <v>115</v>
      </c>
      <c r="F122" s="97">
        <v>2024</v>
      </c>
      <c r="G122" s="97"/>
      <c r="H122" s="99" t="s">
        <v>196</v>
      </c>
      <c r="I122" s="99" t="s">
        <v>113</v>
      </c>
      <c r="J122" s="99" t="s">
        <v>257</v>
      </c>
      <c r="K122" s="108" t="s">
        <v>114</v>
      </c>
      <c r="L122" s="108"/>
      <c r="M122" s="106">
        <v>-1366.62</v>
      </c>
    </row>
    <row r="123" spans="1:13" ht="15" x14ac:dyDescent="0.25">
      <c r="A123" s="97">
        <v>125</v>
      </c>
      <c r="B123" s="103" t="s">
        <v>248</v>
      </c>
      <c r="C123" s="98">
        <v>554439000039504</v>
      </c>
      <c r="D123" s="99">
        <v>19</v>
      </c>
      <c r="E123" s="99" t="s">
        <v>115</v>
      </c>
      <c r="F123" s="97">
        <v>2024</v>
      </c>
      <c r="G123" s="97"/>
      <c r="H123" s="99" t="s">
        <v>205</v>
      </c>
      <c r="I123" s="99" t="s">
        <v>197</v>
      </c>
      <c r="J123" s="99" t="s">
        <v>259</v>
      </c>
      <c r="K123" s="111" t="s">
        <v>292</v>
      </c>
      <c r="L123" s="111"/>
      <c r="M123" s="106">
        <v>-6568.46</v>
      </c>
    </row>
    <row r="124" spans="1:13" ht="15" x14ac:dyDescent="0.25">
      <c r="A124" s="97">
        <v>126</v>
      </c>
      <c r="B124" s="103" t="s">
        <v>248</v>
      </c>
      <c r="C124" s="98">
        <v>554439000039504</v>
      </c>
      <c r="D124" s="99">
        <v>19</v>
      </c>
      <c r="E124" s="99" t="s">
        <v>115</v>
      </c>
      <c r="F124" s="97">
        <v>2024</v>
      </c>
      <c r="G124" s="97"/>
      <c r="H124" s="99" t="s">
        <v>205</v>
      </c>
      <c r="I124" s="99" t="s">
        <v>197</v>
      </c>
      <c r="J124" s="99" t="s">
        <v>260</v>
      </c>
      <c r="K124" s="111" t="s">
        <v>292</v>
      </c>
      <c r="L124" s="111"/>
      <c r="M124" s="106">
        <v>-10191.030000000001</v>
      </c>
    </row>
    <row r="125" spans="1:13" ht="15" x14ac:dyDescent="0.25">
      <c r="A125" s="97">
        <v>127</v>
      </c>
      <c r="B125" s="103" t="s">
        <v>248</v>
      </c>
      <c r="C125" s="98">
        <v>554439000039504</v>
      </c>
      <c r="D125" s="99">
        <v>19</v>
      </c>
      <c r="E125" s="99" t="s">
        <v>115</v>
      </c>
      <c r="F125" s="97">
        <v>2024</v>
      </c>
      <c r="G125" s="97"/>
      <c r="H125" s="99" t="s">
        <v>205</v>
      </c>
      <c r="I125" s="99" t="s">
        <v>197</v>
      </c>
      <c r="J125" s="99" t="s">
        <v>261</v>
      </c>
      <c r="K125" s="111" t="s">
        <v>292</v>
      </c>
      <c r="L125" s="111"/>
      <c r="M125" s="106">
        <v>-5273.68</v>
      </c>
    </row>
    <row r="126" spans="1:13" x14ac:dyDescent="0.2">
      <c r="A126" s="97">
        <v>128</v>
      </c>
      <c r="B126" s="103" t="s">
        <v>198</v>
      </c>
      <c r="C126" s="98">
        <v>553655000030368</v>
      </c>
      <c r="D126" s="99">
        <v>20</v>
      </c>
      <c r="E126" s="99" t="s">
        <v>115</v>
      </c>
      <c r="F126" s="97">
        <v>2024</v>
      </c>
      <c r="G126" s="97"/>
      <c r="H126" s="99" t="s">
        <v>156</v>
      </c>
      <c r="I126" s="99" t="s">
        <v>232</v>
      </c>
      <c r="J126" s="99" t="s">
        <v>218</v>
      </c>
      <c r="K126" s="105" t="s">
        <v>313</v>
      </c>
      <c r="L126" s="105"/>
      <c r="M126" s="106">
        <v>-2719.49</v>
      </c>
    </row>
    <row r="127" spans="1:13" x14ac:dyDescent="0.2">
      <c r="A127" s="97">
        <v>129</v>
      </c>
      <c r="B127" s="103" t="s">
        <v>198</v>
      </c>
      <c r="C127" s="98">
        <v>554732000113556</v>
      </c>
      <c r="D127" s="99">
        <v>20</v>
      </c>
      <c r="E127" s="99" t="s">
        <v>115</v>
      </c>
      <c r="F127" s="97">
        <v>2024</v>
      </c>
      <c r="G127" s="97"/>
      <c r="H127" s="99" t="s">
        <v>156</v>
      </c>
      <c r="I127" s="99" t="s">
        <v>251</v>
      </c>
      <c r="J127" s="99" t="s">
        <v>218</v>
      </c>
      <c r="K127" s="101" t="s">
        <v>338</v>
      </c>
      <c r="L127" s="101"/>
      <c r="M127" s="106">
        <v>-2439.79</v>
      </c>
    </row>
    <row r="128" spans="1:13" x14ac:dyDescent="0.2">
      <c r="A128" s="97">
        <v>130</v>
      </c>
      <c r="B128" s="103" t="s">
        <v>198</v>
      </c>
      <c r="C128" s="98">
        <v>555110000007076</v>
      </c>
      <c r="D128" s="99">
        <v>20</v>
      </c>
      <c r="E128" s="99" t="s">
        <v>115</v>
      </c>
      <c r="F128" s="97">
        <v>2024</v>
      </c>
      <c r="G128" s="97"/>
      <c r="H128" s="99" t="s">
        <v>156</v>
      </c>
      <c r="I128" s="99" t="s">
        <v>188</v>
      </c>
      <c r="J128" s="99" t="s">
        <v>218</v>
      </c>
      <c r="K128" s="105" t="s">
        <v>311</v>
      </c>
      <c r="L128" s="105"/>
      <c r="M128" s="106">
        <v>-4840.72</v>
      </c>
    </row>
    <row r="129" spans="1:13" x14ac:dyDescent="0.2">
      <c r="A129" s="97">
        <v>131</v>
      </c>
      <c r="B129" s="103" t="s">
        <v>198</v>
      </c>
      <c r="C129" s="98">
        <v>62001</v>
      </c>
      <c r="D129" s="99">
        <v>20</v>
      </c>
      <c r="E129" s="99" t="s">
        <v>115</v>
      </c>
      <c r="F129" s="97">
        <v>2024</v>
      </c>
      <c r="G129" s="97"/>
      <c r="H129" s="99" t="s">
        <v>154</v>
      </c>
      <c r="I129" s="99" t="s">
        <v>208</v>
      </c>
      <c r="J129" s="99" t="s">
        <v>218</v>
      </c>
      <c r="K129" s="101" t="s">
        <v>342</v>
      </c>
      <c r="L129" s="101"/>
      <c r="M129" s="106">
        <v>-5519.9</v>
      </c>
    </row>
    <row r="130" spans="1:13" x14ac:dyDescent="0.2">
      <c r="A130" s="97">
        <v>132</v>
      </c>
      <c r="B130" s="103" t="s">
        <v>198</v>
      </c>
      <c r="C130" s="98">
        <v>62002</v>
      </c>
      <c r="D130" s="99">
        <v>20</v>
      </c>
      <c r="E130" s="99" t="s">
        <v>115</v>
      </c>
      <c r="F130" s="97">
        <v>2024</v>
      </c>
      <c r="G130" s="97"/>
      <c r="H130" s="99" t="s">
        <v>154</v>
      </c>
      <c r="I130" s="99" t="s">
        <v>183</v>
      </c>
      <c r="J130" s="99" t="s">
        <v>218</v>
      </c>
      <c r="K130" s="105" t="s">
        <v>312</v>
      </c>
      <c r="L130" s="105"/>
      <c r="M130" s="106">
        <v>-4357.7700000000004</v>
      </c>
    </row>
    <row r="131" spans="1:13" x14ac:dyDescent="0.2">
      <c r="A131" s="97">
        <v>133</v>
      </c>
      <c r="B131" s="103" t="s">
        <v>198</v>
      </c>
      <c r="C131" s="98">
        <v>551882000762037</v>
      </c>
      <c r="D131" s="99">
        <v>21</v>
      </c>
      <c r="E131" s="99" t="s">
        <v>115</v>
      </c>
      <c r="F131" s="97">
        <v>2024</v>
      </c>
      <c r="G131" s="97"/>
      <c r="H131" s="99" t="s">
        <v>156</v>
      </c>
      <c r="I131" s="99" t="s">
        <v>180</v>
      </c>
      <c r="J131" s="99" t="s">
        <v>218</v>
      </c>
      <c r="K131" s="105" t="s">
        <v>309</v>
      </c>
      <c r="L131" s="105"/>
      <c r="M131" s="106">
        <v>-4705.6000000000004</v>
      </c>
    </row>
    <row r="132" spans="1:13" x14ac:dyDescent="0.2">
      <c r="A132" s="97">
        <v>134</v>
      </c>
      <c r="B132" s="103" t="s">
        <v>198</v>
      </c>
      <c r="C132" s="98">
        <v>553473000008244</v>
      </c>
      <c r="D132" s="99">
        <v>21</v>
      </c>
      <c r="E132" s="99" t="s">
        <v>115</v>
      </c>
      <c r="F132" s="97">
        <v>2024</v>
      </c>
      <c r="G132" s="97"/>
      <c r="H132" s="99" t="s">
        <v>156</v>
      </c>
      <c r="I132" s="99" t="s">
        <v>186</v>
      </c>
      <c r="J132" s="99" t="s">
        <v>218</v>
      </c>
      <c r="K132" s="101" t="s">
        <v>341</v>
      </c>
      <c r="L132" s="101"/>
      <c r="M132" s="106">
        <v>-2497.2399999999998</v>
      </c>
    </row>
    <row r="133" spans="1:13" x14ac:dyDescent="0.2">
      <c r="A133" s="97">
        <v>135</v>
      </c>
      <c r="B133" s="103" t="s">
        <v>198</v>
      </c>
      <c r="C133" s="98">
        <v>553653000023037</v>
      </c>
      <c r="D133" s="99">
        <v>21</v>
      </c>
      <c r="E133" s="99" t="s">
        <v>115</v>
      </c>
      <c r="F133" s="97">
        <v>2024</v>
      </c>
      <c r="G133" s="97"/>
      <c r="H133" s="99" t="s">
        <v>156</v>
      </c>
      <c r="I133" s="99" t="s">
        <v>187</v>
      </c>
      <c r="J133" s="99" t="s">
        <v>218</v>
      </c>
      <c r="K133" s="101" t="s">
        <v>372</v>
      </c>
      <c r="L133" s="101"/>
      <c r="M133" s="106">
        <v>-2136</v>
      </c>
    </row>
    <row r="134" spans="1:13" x14ac:dyDescent="0.2">
      <c r="A134" s="97">
        <v>136</v>
      </c>
      <c r="B134" s="103" t="s">
        <v>198</v>
      </c>
      <c r="C134" s="98">
        <v>554439000019738</v>
      </c>
      <c r="D134" s="99">
        <v>21</v>
      </c>
      <c r="E134" s="99" t="s">
        <v>115</v>
      </c>
      <c r="F134" s="97">
        <v>2024</v>
      </c>
      <c r="G134" s="97"/>
      <c r="H134" s="99" t="s">
        <v>156</v>
      </c>
      <c r="I134" s="99" t="s">
        <v>181</v>
      </c>
      <c r="J134" s="99" t="s">
        <v>218</v>
      </c>
      <c r="K134" s="101" t="s">
        <v>337</v>
      </c>
      <c r="L134" s="101"/>
      <c r="M134" s="106">
        <v>-6304.53</v>
      </c>
    </row>
    <row r="135" spans="1:13" x14ac:dyDescent="0.2">
      <c r="A135" s="97">
        <v>137</v>
      </c>
      <c r="B135" s="103" t="s">
        <v>300</v>
      </c>
      <c r="C135" s="98">
        <v>554732000025525</v>
      </c>
      <c r="D135" s="99">
        <v>21</v>
      </c>
      <c r="E135" s="99" t="s">
        <v>115</v>
      </c>
      <c r="F135" s="97">
        <v>2024</v>
      </c>
      <c r="G135" s="97"/>
      <c r="H135" s="99" t="s">
        <v>156</v>
      </c>
      <c r="I135" s="99" t="s">
        <v>209</v>
      </c>
      <c r="J135" s="99" t="s">
        <v>246</v>
      </c>
      <c r="K135" s="105" t="s">
        <v>298</v>
      </c>
      <c r="L135" s="105"/>
      <c r="M135" s="106">
        <v>-4011.79</v>
      </c>
    </row>
    <row r="136" spans="1:13" x14ac:dyDescent="0.2">
      <c r="A136" s="97">
        <v>138</v>
      </c>
      <c r="B136" s="103" t="s">
        <v>198</v>
      </c>
      <c r="C136" s="98">
        <v>62101</v>
      </c>
      <c r="D136" s="99">
        <v>21</v>
      </c>
      <c r="E136" s="99" t="s">
        <v>115</v>
      </c>
      <c r="F136" s="97">
        <v>2024</v>
      </c>
      <c r="G136" s="97"/>
      <c r="H136" s="99" t="s">
        <v>161</v>
      </c>
      <c r="I136" s="99" t="s">
        <v>182</v>
      </c>
      <c r="J136" s="99" t="s">
        <v>218</v>
      </c>
      <c r="K136" s="105" t="s">
        <v>310</v>
      </c>
      <c r="L136" s="105"/>
      <c r="M136" s="106">
        <v>-4673.46</v>
      </c>
    </row>
    <row r="137" spans="1:13" x14ac:dyDescent="0.2">
      <c r="A137" s="97">
        <v>139</v>
      </c>
      <c r="B137" s="103" t="s">
        <v>351</v>
      </c>
      <c r="C137" s="98">
        <v>554439000039504</v>
      </c>
      <c r="D137" s="99">
        <v>25</v>
      </c>
      <c r="E137" s="99" t="s">
        <v>115</v>
      </c>
      <c r="F137" s="97">
        <v>2024</v>
      </c>
      <c r="G137" s="97"/>
      <c r="H137" s="99" t="s">
        <v>156</v>
      </c>
      <c r="I137" s="99" t="s">
        <v>164</v>
      </c>
      <c r="J137" s="99" t="s">
        <v>221</v>
      </c>
      <c r="K137" s="105" t="s">
        <v>288</v>
      </c>
      <c r="L137" s="105"/>
      <c r="M137" s="106">
        <v>-1972.8</v>
      </c>
    </row>
    <row r="138" spans="1:13" ht="15" x14ac:dyDescent="0.25">
      <c r="A138" s="97">
        <v>140</v>
      </c>
      <c r="B138" s="103" t="s">
        <v>248</v>
      </c>
      <c r="C138" s="98">
        <v>70101</v>
      </c>
      <c r="D138" s="99">
        <v>1</v>
      </c>
      <c r="E138" s="99" t="s">
        <v>116</v>
      </c>
      <c r="F138" s="97">
        <v>2024</v>
      </c>
      <c r="G138" s="97"/>
      <c r="H138" s="99" t="s">
        <v>205</v>
      </c>
      <c r="I138" s="99" t="s">
        <v>197</v>
      </c>
      <c r="J138" s="99" t="s">
        <v>333</v>
      </c>
      <c r="K138" s="111" t="s">
        <v>292</v>
      </c>
      <c r="L138" s="111"/>
      <c r="M138" s="112">
        <v>-737.72</v>
      </c>
    </row>
    <row r="139" spans="1:13" x14ac:dyDescent="0.2">
      <c r="A139" s="97">
        <v>141</v>
      </c>
      <c r="B139" s="103" t="s">
        <v>381</v>
      </c>
      <c r="C139" s="98">
        <v>70201</v>
      </c>
      <c r="D139" s="99">
        <v>2</v>
      </c>
      <c r="E139" s="99" t="s">
        <v>116</v>
      </c>
      <c r="F139" s="97">
        <v>2024</v>
      </c>
      <c r="G139" s="97"/>
      <c r="H139" s="99" t="s">
        <v>154</v>
      </c>
      <c r="I139" s="99" t="s">
        <v>183</v>
      </c>
      <c r="J139" s="99" t="s">
        <v>216</v>
      </c>
      <c r="K139" s="105" t="s">
        <v>312</v>
      </c>
      <c r="L139" s="105"/>
      <c r="M139" s="106">
        <v>-2225</v>
      </c>
    </row>
    <row r="140" spans="1:13" x14ac:dyDescent="0.2">
      <c r="A140" s="97">
        <v>142</v>
      </c>
      <c r="B140" s="103" t="s">
        <v>195</v>
      </c>
      <c r="C140" s="98">
        <v>871871200804484</v>
      </c>
      <c r="D140" s="99">
        <v>5</v>
      </c>
      <c r="E140" s="99" t="s">
        <v>116</v>
      </c>
      <c r="F140" s="97">
        <v>2024</v>
      </c>
      <c r="G140" s="97"/>
      <c r="H140" s="99" t="s">
        <v>159</v>
      </c>
      <c r="I140" s="99" t="s">
        <v>112</v>
      </c>
      <c r="J140" s="99" t="s">
        <v>215</v>
      </c>
      <c r="K140" s="101" t="s">
        <v>291</v>
      </c>
      <c r="L140" s="101"/>
      <c r="M140" s="107">
        <v>-18</v>
      </c>
    </row>
    <row r="141" spans="1:13" x14ac:dyDescent="0.2">
      <c r="A141" s="97">
        <v>143</v>
      </c>
      <c r="B141" s="103" t="s">
        <v>248</v>
      </c>
      <c r="C141" s="98">
        <v>71001</v>
      </c>
      <c r="D141" s="99">
        <v>10</v>
      </c>
      <c r="E141" s="99" t="s">
        <v>116</v>
      </c>
      <c r="F141" s="97">
        <v>2024</v>
      </c>
      <c r="G141" s="97"/>
      <c r="H141" s="99" t="s">
        <v>196</v>
      </c>
      <c r="I141" s="99" t="s">
        <v>113</v>
      </c>
      <c r="J141" s="99" t="s">
        <v>262</v>
      </c>
      <c r="K141" s="108" t="s">
        <v>114</v>
      </c>
      <c r="L141" s="108"/>
      <c r="M141" s="106">
        <v>-2971.27</v>
      </c>
    </row>
    <row r="142" spans="1:13" x14ac:dyDescent="0.2">
      <c r="A142" s="97">
        <v>145</v>
      </c>
      <c r="B142" s="103" t="s">
        <v>351</v>
      </c>
      <c r="C142" s="98">
        <v>554439000039504</v>
      </c>
      <c r="D142" s="99">
        <v>17</v>
      </c>
      <c r="E142" s="99" t="s">
        <v>116</v>
      </c>
      <c r="F142" s="97">
        <v>2024</v>
      </c>
      <c r="G142" s="97"/>
      <c r="H142" s="99" t="s">
        <v>156</v>
      </c>
      <c r="I142" s="99" t="s">
        <v>164</v>
      </c>
      <c r="J142" s="99" t="s">
        <v>221</v>
      </c>
      <c r="K142" s="105" t="s">
        <v>288</v>
      </c>
      <c r="L142" s="105"/>
      <c r="M142" s="106">
        <v>-1463</v>
      </c>
    </row>
    <row r="143" spans="1:13" ht="15" x14ac:dyDescent="0.25">
      <c r="A143" s="97">
        <v>146</v>
      </c>
      <c r="B143" s="103" t="s">
        <v>248</v>
      </c>
      <c r="C143" s="98">
        <v>554439000039504</v>
      </c>
      <c r="D143" s="99">
        <v>18</v>
      </c>
      <c r="E143" s="99" t="s">
        <v>116</v>
      </c>
      <c r="F143" s="97">
        <v>2024</v>
      </c>
      <c r="G143" s="97"/>
      <c r="H143" s="99" t="s">
        <v>205</v>
      </c>
      <c r="I143" s="99" t="s">
        <v>197</v>
      </c>
      <c r="J143" s="99" t="s">
        <v>266</v>
      </c>
      <c r="K143" s="111" t="s">
        <v>292</v>
      </c>
      <c r="L143" s="111"/>
      <c r="M143" s="106">
        <v>-9802.48</v>
      </c>
    </row>
    <row r="144" spans="1:13" ht="15" x14ac:dyDescent="0.25">
      <c r="A144" s="97">
        <v>147</v>
      </c>
      <c r="B144" s="103" t="s">
        <v>248</v>
      </c>
      <c r="C144" s="98">
        <v>554439000039504</v>
      </c>
      <c r="D144" s="99">
        <v>18</v>
      </c>
      <c r="E144" s="99" t="s">
        <v>116</v>
      </c>
      <c r="F144" s="97">
        <v>2024</v>
      </c>
      <c r="G144" s="97"/>
      <c r="H144" s="99" t="s">
        <v>205</v>
      </c>
      <c r="I144" s="99" t="s">
        <v>197</v>
      </c>
      <c r="J144" s="99" t="s">
        <v>267</v>
      </c>
      <c r="K144" s="111" t="s">
        <v>292</v>
      </c>
      <c r="L144" s="111"/>
      <c r="M144" s="106">
        <v>-15649.61</v>
      </c>
    </row>
    <row r="145" spans="1:13" ht="15" x14ac:dyDescent="0.25">
      <c r="A145" s="97">
        <v>148</v>
      </c>
      <c r="B145" s="103" t="s">
        <v>248</v>
      </c>
      <c r="C145" s="98">
        <v>554439000039504</v>
      </c>
      <c r="D145" s="99">
        <v>18</v>
      </c>
      <c r="E145" s="99" t="s">
        <v>116</v>
      </c>
      <c r="F145" s="97">
        <v>2024</v>
      </c>
      <c r="G145" s="97"/>
      <c r="H145" s="99" t="s">
        <v>205</v>
      </c>
      <c r="I145" s="99" t="s">
        <v>197</v>
      </c>
      <c r="J145" s="99" t="s">
        <v>268</v>
      </c>
      <c r="K145" s="111" t="s">
        <v>292</v>
      </c>
      <c r="L145" s="111"/>
      <c r="M145" s="106">
        <v>-7608.59</v>
      </c>
    </row>
    <row r="146" spans="1:13" x14ac:dyDescent="0.2">
      <c r="A146" s="97">
        <v>149</v>
      </c>
      <c r="B146" s="103" t="s">
        <v>198</v>
      </c>
      <c r="C146" s="98">
        <v>551882000762037</v>
      </c>
      <c r="D146" s="99">
        <v>22</v>
      </c>
      <c r="E146" s="99" t="s">
        <v>116</v>
      </c>
      <c r="F146" s="97">
        <v>2024</v>
      </c>
      <c r="G146" s="97"/>
      <c r="H146" s="99" t="s">
        <v>156</v>
      </c>
      <c r="I146" s="99" t="s">
        <v>180</v>
      </c>
      <c r="J146" s="99" t="s">
        <v>218</v>
      </c>
      <c r="K146" s="105" t="s">
        <v>309</v>
      </c>
      <c r="L146" s="105"/>
      <c r="M146" s="106">
        <v>-4182.57</v>
      </c>
    </row>
    <row r="147" spans="1:13" x14ac:dyDescent="0.2">
      <c r="A147" s="97">
        <v>150</v>
      </c>
      <c r="B147" s="103" t="s">
        <v>198</v>
      </c>
      <c r="C147" s="98">
        <v>553473000008244</v>
      </c>
      <c r="D147" s="99">
        <v>22</v>
      </c>
      <c r="E147" s="99" t="s">
        <v>116</v>
      </c>
      <c r="F147" s="97">
        <v>2024</v>
      </c>
      <c r="G147" s="97"/>
      <c r="H147" s="99" t="s">
        <v>156</v>
      </c>
      <c r="I147" s="99" t="s">
        <v>186</v>
      </c>
      <c r="J147" s="99" t="s">
        <v>218</v>
      </c>
      <c r="K147" s="101" t="s">
        <v>341</v>
      </c>
      <c r="L147" s="101"/>
      <c r="M147" s="106">
        <v>-2497.2399999999998</v>
      </c>
    </row>
    <row r="148" spans="1:13" x14ac:dyDescent="0.2">
      <c r="A148" s="97">
        <v>151</v>
      </c>
      <c r="B148" s="103" t="s">
        <v>198</v>
      </c>
      <c r="C148" s="98">
        <v>554439000019738</v>
      </c>
      <c r="D148" s="99">
        <v>22</v>
      </c>
      <c r="E148" s="99" t="s">
        <v>116</v>
      </c>
      <c r="F148" s="97">
        <v>2024</v>
      </c>
      <c r="G148" s="97"/>
      <c r="H148" s="99" t="s">
        <v>156</v>
      </c>
      <c r="I148" s="99" t="s">
        <v>181</v>
      </c>
      <c r="J148" s="99" t="s">
        <v>218</v>
      </c>
      <c r="K148" s="101" t="s">
        <v>337</v>
      </c>
      <c r="L148" s="101"/>
      <c r="M148" s="106">
        <v>-6304.53</v>
      </c>
    </row>
    <row r="149" spans="1:13" x14ac:dyDescent="0.2">
      <c r="A149" s="97">
        <v>152</v>
      </c>
      <c r="B149" s="103" t="s">
        <v>198</v>
      </c>
      <c r="C149" s="98">
        <v>554732000113556</v>
      </c>
      <c r="D149" s="99">
        <v>22</v>
      </c>
      <c r="E149" s="99" t="s">
        <v>116</v>
      </c>
      <c r="F149" s="97">
        <v>2024</v>
      </c>
      <c r="G149" s="97"/>
      <c r="H149" s="99" t="s">
        <v>156</v>
      </c>
      <c r="I149" s="99" t="s">
        <v>251</v>
      </c>
      <c r="J149" s="99" t="s">
        <v>218</v>
      </c>
      <c r="K149" s="101" t="s">
        <v>338</v>
      </c>
      <c r="L149" s="101"/>
      <c r="M149" s="106">
        <v>-2439.79</v>
      </c>
    </row>
    <row r="150" spans="1:13" x14ac:dyDescent="0.2">
      <c r="A150" s="97">
        <v>153</v>
      </c>
      <c r="B150" s="103" t="s">
        <v>198</v>
      </c>
      <c r="C150" s="98">
        <v>554732000132604</v>
      </c>
      <c r="D150" s="99">
        <v>22</v>
      </c>
      <c r="E150" s="99" t="s">
        <v>116</v>
      </c>
      <c r="F150" s="97">
        <v>2024</v>
      </c>
      <c r="G150" s="97"/>
      <c r="H150" s="99" t="s">
        <v>156</v>
      </c>
      <c r="I150" s="99" t="s">
        <v>256</v>
      </c>
      <c r="J150" s="99" t="s">
        <v>218</v>
      </c>
      <c r="K150" s="105" t="s">
        <v>315</v>
      </c>
      <c r="L150" s="105"/>
      <c r="M150" s="106">
        <v>-2939.81</v>
      </c>
    </row>
    <row r="151" spans="1:13" x14ac:dyDescent="0.2">
      <c r="A151" s="97">
        <v>154</v>
      </c>
      <c r="B151" s="103" t="s">
        <v>198</v>
      </c>
      <c r="C151" s="98">
        <v>72201</v>
      </c>
      <c r="D151" s="99">
        <v>22</v>
      </c>
      <c r="E151" s="99" t="s">
        <v>116</v>
      </c>
      <c r="F151" s="97">
        <v>2024</v>
      </c>
      <c r="G151" s="97"/>
      <c r="H151" s="99" t="s">
        <v>161</v>
      </c>
      <c r="I151" s="99" t="s">
        <v>182</v>
      </c>
      <c r="J151" s="99" t="s">
        <v>218</v>
      </c>
      <c r="K151" s="105" t="s">
        <v>310</v>
      </c>
      <c r="L151" s="105"/>
      <c r="M151" s="106">
        <v>-4673.46</v>
      </c>
    </row>
    <row r="152" spans="1:13" x14ac:dyDescent="0.2">
      <c r="A152" s="97">
        <v>155</v>
      </c>
      <c r="B152" s="103" t="s">
        <v>198</v>
      </c>
      <c r="C152" s="98">
        <v>553653000026023</v>
      </c>
      <c r="D152" s="99">
        <v>23</v>
      </c>
      <c r="E152" s="99" t="s">
        <v>116</v>
      </c>
      <c r="F152" s="97">
        <v>2024</v>
      </c>
      <c r="G152" s="97"/>
      <c r="H152" s="99" t="s">
        <v>156</v>
      </c>
      <c r="I152" s="99" t="s">
        <v>358</v>
      </c>
      <c r="J152" s="99" t="s">
        <v>221</v>
      </c>
      <c r="K152" s="101" t="s">
        <v>343</v>
      </c>
      <c r="L152" s="101"/>
      <c r="M152" s="106">
        <v>-5307.12</v>
      </c>
    </row>
    <row r="153" spans="1:13" x14ac:dyDescent="0.2">
      <c r="A153" s="97">
        <v>156</v>
      </c>
      <c r="B153" s="103" t="s">
        <v>198</v>
      </c>
      <c r="C153" s="98">
        <v>553655000030368</v>
      </c>
      <c r="D153" s="99">
        <v>23</v>
      </c>
      <c r="E153" s="99" t="s">
        <v>116</v>
      </c>
      <c r="F153" s="97">
        <v>2024</v>
      </c>
      <c r="G153" s="97"/>
      <c r="H153" s="99" t="s">
        <v>156</v>
      </c>
      <c r="I153" s="99" t="s">
        <v>232</v>
      </c>
      <c r="J153" s="99" t="s">
        <v>221</v>
      </c>
      <c r="K153" s="105" t="s">
        <v>313</v>
      </c>
      <c r="L153" s="105"/>
      <c r="M153" s="106">
        <v>-2761.64</v>
      </c>
    </row>
    <row r="154" spans="1:13" x14ac:dyDescent="0.2">
      <c r="A154" s="97">
        <v>157</v>
      </c>
      <c r="B154" s="103" t="s">
        <v>229</v>
      </c>
      <c r="C154" s="98">
        <v>73001</v>
      </c>
      <c r="D154" s="99">
        <v>30</v>
      </c>
      <c r="E154" s="99" t="s">
        <v>116</v>
      </c>
      <c r="F154" s="97">
        <v>2024</v>
      </c>
      <c r="G154" s="97"/>
      <c r="H154" s="99" t="s">
        <v>227</v>
      </c>
      <c r="I154" s="99" t="s">
        <v>226</v>
      </c>
      <c r="J154" s="99" t="s">
        <v>230</v>
      </c>
      <c r="K154" s="105" t="s">
        <v>320</v>
      </c>
      <c r="L154" s="105"/>
      <c r="M154" s="106">
        <v>-5320.63</v>
      </c>
    </row>
    <row r="155" spans="1:13" x14ac:dyDescent="0.2">
      <c r="A155" s="97">
        <v>158</v>
      </c>
      <c r="B155" s="103" t="s">
        <v>229</v>
      </c>
      <c r="C155" s="98">
        <v>73002</v>
      </c>
      <c r="D155" s="99">
        <v>30</v>
      </c>
      <c r="E155" s="99" t="s">
        <v>116</v>
      </c>
      <c r="F155" s="97">
        <v>2024</v>
      </c>
      <c r="G155" s="97"/>
      <c r="H155" s="99" t="s">
        <v>227</v>
      </c>
      <c r="I155" s="99" t="s">
        <v>226</v>
      </c>
      <c r="J155" s="99" t="s">
        <v>230</v>
      </c>
      <c r="K155" s="105" t="s">
        <v>320</v>
      </c>
      <c r="L155" s="105"/>
      <c r="M155" s="106">
        <v>-4359.21</v>
      </c>
    </row>
    <row r="156" spans="1:13" x14ac:dyDescent="0.2">
      <c r="A156" s="97">
        <v>159</v>
      </c>
      <c r="B156" s="103" t="s">
        <v>229</v>
      </c>
      <c r="C156" s="98">
        <v>73003</v>
      </c>
      <c r="D156" s="99">
        <v>30</v>
      </c>
      <c r="E156" s="99" t="s">
        <v>116</v>
      </c>
      <c r="F156" s="97">
        <v>2024</v>
      </c>
      <c r="G156" s="97"/>
      <c r="H156" s="99" t="s">
        <v>227</v>
      </c>
      <c r="I156" s="99" t="s">
        <v>226</v>
      </c>
      <c r="J156" s="99" t="s">
        <v>230</v>
      </c>
      <c r="K156" s="105" t="s">
        <v>320</v>
      </c>
      <c r="L156" s="105"/>
      <c r="M156" s="106">
        <v>-5719.91</v>
      </c>
    </row>
    <row r="157" spans="1:13" x14ac:dyDescent="0.2">
      <c r="A157" s="97">
        <v>160</v>
      </c>
      <c r="B157" s="103" t="s">
        <v>195</v>
      </c>
      <c r="C157" s="98">
        <v>832181103672904</v>
      </c>
      <c r="D157" s="99">
        <v>5</v>
      </c>
      <c r="E157" s="99" t="s">
        <v>117</v>
      </c>
      <c r="F157" s="97">
        <v>2024</v>
      </c>
      <c r="G157" s="97"/>
      <c r="H157" s="99" t="s">
        <v>159</v>
      </c>
      <c r="I157" s="99" t="s">
        <v>112</v>
      </c>
      <c r="J157" s="99" t="s">
        <v>215</v>
      </c>
      <c r="K157" s="101" t="s">
        <v>291</v>
      </c>
      <c r="L157" s="101"/>
      <c r="M157" s="107">
        <v>-18.45</v>
      </c>
    </row>
    <row r="158" spans="1:13" x14ac:dyDescent="0.2">
      <c r="A158" s="97">
        <v>161</v>
      </c>
      <c r="B158" s="103" t="s">
        <v>248</v>
      </c>
      <c r="C158" s="98">
        <v>81201</v>
      </c>
      <c r="D158" s="99">
        <v>12</v>
      </c>
      <c r="E158" s="99" t="s">
        <v>117</v>
      </c>
      <c r="F158" s="97">
        <v>2024</v>
      </c>
      <c r="G158" s="97"/>
      <c r="H158" s="99" t="s">
        <v>196</v>
      </c>
      <c r="I158" s="99" t="s">
        <v>113</v>
      </c>
      <c r="J158" s="99" t="s">
        <v>269</v>
      </c>
      <c r="K158" s="108" t="s">
        <v>114</v>
      </c>
      <c r="L158" s="108"/>
      <c r="M158" s="106">
        <v>-1573.8</v>
      </c>
    </row>
    <row r="159" spans="1:13" ht="15" x14ac:dyDescent="0.25">
      <c r="A159" s="97">
        <v>162</v>
      </c>
      <c r="B159" s="103" t="s">
        <v>248</v>
      </c>
      <c r="C159" s="98">
        <v>554439000039504</v>
      </c>
      <c r="D159" s="99">
        <v>14</v>
      </c>
      <c r="E159" s="99" t="s">
        <v>117</v>
      </c>
      <c r="F159" s="97">
        <v>2024</v>
      </c>
      <c r="G159" s="97"/>
      <c r="H159" s="99" t="s">
        <v>205</v>
      </c>
      <c r="I159" s="99" t="s">
        <v>197</v>
      </c>
      <c r="J159" s="99" t="s">
        <v>272</v>
      </c>
      <c r="K159" s="111" t="s">
        <v>292</v>
      </c>
      <c r="L159" s="111"/>
      <c r="M159" s="106">
        <v>-9006.73</v>
      </c>
    </row>
    <row r="160" spans="1:13" ht="15" x14ac:dyDescent="0.25">
      <c r="A160" s="97">
        <v>163</v>
      </c>
      <c r="B160" s="103" t="s">
        <v>248</v>
      </c>
      <c r="C160" s="98">
        <v>554439000039504</v>
      </c>
      <c r="D160" s="99">
        <v>14</v>
      </c>
      <c r="E160" s="99" t="s">
        <v>117</v>
      </c>
      <c r="F160" s="97">
        <v>2024</v>
      </c>
      <c r="G160" s="97"/>
      <c r="H160" s="99" t="s">
        <v>205</v>
      </c>
      <c r="I160" s="99" t="s">
        <v>197</v>
      </c>
      <c r="J160" s="99" t="s">
        <v>271</v>
      </c>
      <c r="K160" s="111" t="s">
        <v>292</v>
      </c>
      <c r="L160" s="111"/>
      <c r="M160" s="106">
        <v>-4016.95</v>
      </c>
    </row>
    <row r="161" spans="1:13" ht="15" x14ac:dyDescent="0.25">
      <c r="A161" s="97">
        <v>164</v>
      </c>
      <c r="B161" s="103" t="s">
        <v>248</v>
      </c>
      <c r="C161" s="98">
        <v>554439000039504</v>
      </c>
      <c r="D161" s="99">
        <v>14</v>
      </c>
      <c r="E161" s="99" t="s">
        <v>117</v>
      </c>
      <c r="F161" s="97">
        <v>2024</v>
      </c>
      <c r="G161" s="97"/>
      <c r="H161" s="99" t="s">
        <v>205</v>
      </c>
      <c r="I161" s="99" t="s">
        <v>197</v>
      </c>
      <c r="J161" s="99" t="s">
        <v>270</v>
      </c>
      <c r="K161" s="111" t="s">
        <v>292</v>
      </c>
      <c r="L161" s="111"/>
      <c r="M161" s="106">
        <v>-6611.75</v>
      </c>
    </row>
    <row r="162" spans="1:13" x14ac:dyDescent="0.2">
      <c r="A162" s="97">
        <v>165</v>
      </c>
      <c r="B162" s="103" t="s">
        <v>198</v>
      </c>
      <c r="C162" s="98">
        <v>553653000026023</v>
      </c>
      <c r="D162" s="99">
        <v>19</v>
      </c>
      <c r="E162" s="99" t="s">
        <v>117</v>
      </c>
      <c r="F162" s="97">
        <v>2024</v>
      </c>
      <c r="G162" s="97"/>
      <c r="H162" s="99" t="s">
        <v>156</v>
      </c>
      <c r="I162" s="99" t="s">
        <v>258</v>
      </c>
      <c r="J162" s="99" t="s">
        <v>218</v>
      </c>
      <c r="K162" s="101" t="s">
        <v>343</v>
      </c>
      <c r="L162" s="101"/>
      <c r="M162" s="106">
        <v>-5307.12</v>
      </c>
    </row>
    <row r="163" spans="1:13" x14ac:dyDescent="0.2">
      <c r="A163" s="97">
        <v>166</v>
      </c>
      <c r="B163" s="103" t="s">
        <v>198</v>
      </c>
      <c r="C163" s="98">
        <v>554439000019738</v>
      </c>
      <c r="D163" s="99">
        <v>19</v>
      </c>
      <c r="E163" s="99" t="s">
        <v>117</v>
      </c>
      <c r="F163" s="97">
        <v>2024</v>
      </c>
      <c r="G163" s="97"/>
      <c r="H163" s="99" t="s">
        <v>156</v>
      </c>
      <c r="I163" s="99" t="s">
        <v>181</v>
      </c>
      <c r="J163" s="99" t="s">
        <v>218</v>
      </c>
      <c r="K163" s="101" t="s">
        <v>337</v>
      </c>
      <c r="L163" s="101"/>
      <c r="M163" s="106">
        <v>-6304.53</v>
      </c>
    </row>
    <row r="164" spans="1:13" x14ac:dyDescent="0.2">
      <c r="A164" s="97">
        <v>167</v>
      </c>
      <c r="B164" s="103" t="s">
        <v>198</v>
      </c>
      <c r="C164" s="98">
        <v>554732000132604</v>
      </c>
      <c r="D164" s="99">
        <v>19</v>
      </c>
      <c r="E164" s="99" t="s">
        <v>117</v>
      </c>
      <c r="F164" s="97">
        <v>2024</v>
      </c>
      <c r="G164" s="97"/>
      <c r="H164" s="99" t="s">
        <v>156</v>
      </c>
      <c r="I164" s="99" t="s">
        <v>256</v>
      </c>
      <c r="J164" s="99" t="s">
        <v>218</v>
      </c>
      <c r="K164" s="105" t="s">
        <v>315</v>
      </c>
      <c r="L164" s="105"/>
      <c r="M164" s="106">
        <v>-2939.81</v>
      </c>
    </row>
    <row r="165" spans="1:13" x14ac:dyDescent="0.2">
      <c r="A165" s="97">
        <v>168</v>
      </c>
      <c r="B165" s="103" t="s">
        <v>229</v>
      </c>
      <c r="C165" s="98">
        <v>82201</v>
      </c>
      <c r="D165" s="99">
        <v>22</v>
      </c>
      <c r="E165" s="99" t="s">
        <v>117</v>
      </c>
      <c r="F165" s="97">
        <v>2024</v>
      </c>
      <c r="G165" s="97"/>
      <c r="H165" s="99" t="s">
        <v>227</v>
      </c>
      <c r="I165" s="99" t="s">
        <v>226</v>
      </c>
      <c r="J165" s="99" t="s">
        <v>230</v>
      </c>
      <c r="K165" s="105" t="s">
        <v>320</v>
      </c>
      <c r="L165" s="105"/>
      <c r="M165" s="106">
        <v>-5258.92</v>
      </c>
    </row>
    <row r="166" spans="1:13" x14ac:dyDescent="0.2">
      <c r="A166" s="97">
        <v>169</v>
      </c>
      <c r="B166" s="103" t="s">
        <v>195</v>
      </c>
      <c r="C166" s="98">
        <v>892491200420648</v>
      </c>
      <c r="D166" s="99">
        <v>5</v>
      </c>
      <c r="E166" s="99" t="s">
        <v>118</v>
      </c>
      <c r="F166" s="97">
        <v>2024</v>
      </c>
      <c r="G166" s="97"/>
      <c r="H166" s="99" t="s">
        <v>159</v>
      </c>
      <c r="I166" s="99" t="s">
        <v>112</v>
      </c>
      <c r="J166" s="99" t="s">
        <v>215</v>
      </c>
      <c r="K166" s="101" t="s">
        <v>291</v>
      </c>
      <c r="L166" s="101"/>
      <c r="M166" s="107">
        <v>-36.9</v>
      </c>
    </row>
    <row r="167" spans="1:13" x14ac:dyDescent="0.2">
      <c r="A167" s="97">
        <v>170</v>
      </c>
      <c r="B167" s="103" t="s">
        <v>248</v>
      </c>
      <c r="C167" s="98">
        <v>90901</v>
      </c>
      <c r="D167" s="99">
        <v>9</v>
      </c>
      <c r="E167" s="99" t="s">
        <v>118</v>
      </c>
      <c r="F167" s="97">
        <v>2024</v>
      </c>
      <c r="G167" s="97"/>
      <c r="H167" s="99" t="s">
        <v>196</v>
      </c>
      <c r="I167" s="99" t="s">
        <v>113</v>
      </c>
      <c r="J167" s="99" t="s">
        <v>273</v>
      </c>
      <c r="K167" s="108" t="s">
        <v>114</v>
      </c>
      <c r="L167" s="108"/>
      <c r="M167" s="112">
        <v>-582.54999999999995</v>
      </c>
    </row>
    <row r="168" spans="1:13" x14ac:dyDescent="0.2">
      <c r="A168" s="97">
        <v>171</v>
      </c>
      <c r="B168" s="103" t="s">
        <v>345</v>
      </c>
      <c r="C168" s="98">
        <v>91101</v>
      </c>
      <c r="D168" s="99">
        <v>11</v>
      </c>
      <c r="E168" s="99" t="s">
        <v>118</v>
      </c>
      <c r="F168" s="97">
        <v>2024</v>
      </c>
      <c r="G168" s="97"/>
      <c r="H168" s="99" t="s">
        <v>154</v>
      </c>
      <c r="I168" s="99" t="s">
        <v>176</v>
      </c>
      <c r="J168" s="99" t="s">
        <v>129</v>
      </c>
      <c r="K168" s="101" t="s">
        <v>119</v>
      </c>
      <c r="L168" s="101"/>
      <c r="M168" s="106">
        <v>-1500</v>
      </c>
    </row>
    <row r="169" spans="1:13" x14ac:dyDescent="0.2">
      <c r="A169" s="97">
        <v>172</v>
      </c>
      <c r="B169" s="103" t="s">
        <v>229</v>
      </c>
      <c r="C169" s="98">
        <v>91301</v>
      </c>
      <c r="D169" s="99">
        <v>13</v>
      </c>
      <c r="E169" s="99" t="s">
        <v>118</v>
      </c>
      <c r="F169" s="97">
        <v>2024</v>
      </c>
      <c r="G169" s="97"/>
      <c r="H169" s="99" t="s">
        <v>227</v>
      </c>
      <c r="I169" s="99" t="s">
        <v>226</v>
      </c>
      <c r="J169" s="99" t="s">
        <v>230</v>
      </c>
      <c r="K169" s="105" t="s">
        <v>320</v>
      </c>
      <c r="L169" s="105"/>
      <c r="M169" s="106">
        <v>-2683.43</v>
      </c>
    </row>
    <row r="170" spans="1:13" x14ac:dyDescent="0.2">
      <c r="A170" s="97">
        <v>173</v>
      </c>
      <c r="B170" s="103" t="s">
        <v>346</v>
      </c>
      <c r="C170" s="98">
        <v>91801</v>
      </c>
      <c r="D170" s="99">
        <v>18</v>
      </c>
      <c r="E170" s="99" t="s">
        <v>118</v>
      </c>
      <c r="F170" s="97">
        <v>2024</v>
      </c>
      <c r="G170" s="97"/>
      <c r="H170" s="99" t="s">
        <v>161</v>
      </c>
      <c r="I170" s="99" t="s">
        <v>177</v>
      </c>
      <c r="J170" s="99" t="s">
        <v>129</v>
      </c>
      <c r="K170" s="101" t="s">
        <v>301</v>
      </c>
      <c r="L170" s="101"/>
      <c r="M170" s="106">
        <v>-1529.1</v>
      </c>
    </row>
    <row r="171" spans="1:13" x14ac:dyDescent="0.2">
      <c r="A171" s="97">
        <v>174</v>
      </c>
      <c r="B171" s="103" t="s">
        <v>350</v>
      </c>
      <c r="C171" s="98">
        <v>551369000027297</v>
      </c>
      <c r="D171" s="99">
        <v>19</v>
      </c>
      <c r="E171" s="99" t="s">
        <v>118</v>
      </c>
      <c r="F171" s="97">
        <v>2024</v>
      </c>
      <c r="G171" s="97"/>
      <c r="H171" s="99" t="s">
        <v>156</v>
      </c>
      <c r="I171" s="99" t="s">
        <v>178</v>
      </c>
      <c r="J171" s="99" t="s">
        <v>129</v>
      </c>
      <c r="K171" s="101" t="s">
        <v>317</v>
      </c>
      <c r="L171" s="101"/>
      <c r="M171" s="106">
        <v>-4000</v>
      </c>
    </row>
    <row r="172" spans="1:13" ht="15" x14ac:dyDescent="0.25">
      <c r="A172" s="97">
        <v>175</v>
      </c>
      <c r="B172" s="103" t="s">
        <v>248</v>
      </c>
      <c r="C172" s="98">
        <v>554439000039504</v>
      </c>
      <c r="D172" s="99">
        <v>20</v>
      </c>
      <c r="E172" s="99" t="s">
        <v>118</v>
      </c>
      <c r="F172" s="97">
        <v>2024</v>
      </c>
      <c r="G172" s="97"/>
      <c r="H172" s="99" t="s">
        <v>205</v>
      </c>
      <c r="I172" s="99" t="s">
        <v>197</v>
      </c>
      <c r="J172" s="99" t="s">
        <v>274</v>
      </c>
      <c r="K172" s="111" t="s">
        <v>292</v>
      </c>
      <c r="L172" s="111"/>
      <c r="M172" s="106">
        <v>-3001.22</v>
      </c>
    </row>
    <row r="173" spans="1:13" ht="15" x14ac:dyDescent="0.25">
      <c r="A173" s="97">
        <v>176</v>
      </c>
      <c r="B173" s="103" t="s">
        <v>248</v>
      </c>
      <c r="C173" s="98">
        <v>554439000039504</v>
      </c>
      <c r="D173" s="99">
        <v>20</v>
      </c>
      <c r="E173" s="99" t="s">
        <v>118</v>
      </c>
      <c r="F173" s="97">
        <v>2024</v>
      </c>
      <c r="G173" s="97"/>
      <c r="H173" s="99" t="s">
        <v>205</v>
      </c>
      <c r="I173" s="99" t="s">
        <v>197</v>
      </c>
      <c r="J173" s="99" t="s">
        <v>275</v>
      </c>
      <c r="K173" s="111" t="s">
        <v>292</v>
      </c>
      <c r="L173" s="111"/>
      <c r="M173" s="106">
        <v>-3993.5</v>
      </c>
    </row>
    <row r="174" spans="1:13" ht="15" x14ac:dyDescent="0.25">
      <c r="A174" s="97">
        <v>177</v>
      </c>
      <c r="B174" s="103" t="s">
        <v>248</v>
      </c>
      <c r="C174" s="98">
        <v>554439000039504</v>
      </c>
      <c r="D174" s="99">
        <v>20</v>
      </c>
      <c r="E174" s="99" t="s">
        <v>118</v>
      </c>
      <c r="F174" s="97">
        <v>2024</v>
      </c>
      <c r="G174" s="97"/>
      <c r="H174" s="99" t="s">
        <v>205</v>
      </c>
      <c r="I174" s="99" t="s">
        <v>197</v>
      </c>
      <c r="J174" s="99" t="s">
        <v>276</v>
      </c>
      <c r="K174" s="111" t="s">
        <v>292</v>
      </c>
      <c r="L174" s="111"/>
      <c r="M174" s="106">
        <v>-1832.27</v>
      </c>
    </row>
    <row r="175" spans="1:13" x14ac:dyDescent="0.2">
      <c r="A175" s="97">
        <v>178</v>
      </c>
      <c r="B175" s="103" t="s">
        <v>195</v>
      </c>
      <c r="C175" s="98">
        <v>882811101410516</v>
      </c>
      <c r="D175" s="99">
        <v>7</v>
      </c>
      <c r="E175" s="99" t="s">
        <v>120</v>
      </c>
      <c r="F175" s="97">
        <v>2024</v>
      </c>
      <c r="G175" s="97"/>
      <c r="H175" s="99" t="s">
        <v>159</v>
      </c>
      <c r="I175" s="99" t="s">
        <v>112</v>
      </c>
      <c r="J175" s="99" t="s">
        <v>215</v>
      </c>
      <c r="K175" s="101" t="s">
        <v>291</v>
      </c>
      <c r="L175" s="101"/>
      <c r="M175" s="107">
        <v>-55.35</v>
      </c>
    </row>
    <row r="176" spans="1:13" x14ac:dyDescent="0.2">
      <c r="A176" s="97">
        <v>179</v>
      </c>
      <c r="B176" s="103" t="s">
        <v>350</v>
      </c>
      <c r="C176" s="98">
        <v>551369000027297</v>
      </c>
      <c r="D176" s="99">
        <v>8</v>
      </c>
      <c r="E176" s="99" t="s">
        <v>120</v>
      </c>
      <c r="F176" s="97">
        <v>2024</v>
      </c>
      <c r="G176" s="97"/>
      <c r="H176" s="99" t="s">
        <v>156</v>
      </c>
      <c r="I176" s="99" t="s">
        <v>178</v>
      </c>
      <c r="J176" s="99" t="s">
        <v>129</v>
      </c>
      <c r="K176" s="101" t="s">
        <v>317</v>
      </c>
      <c r="L176" s="101"/>
      <c r="M176" s="106">
        <v>-4000</v>
      </c>
    </row>
    <row r="177" spans="1:13" x14ac:dyDescent="0.2">
      <c r="A177" s="97">
        <v>180</v>
      </c>
      <c r="B177" s="103" t="s">
        <v>300</v>
      </c>
      <c r="C177" s="98">
        <v>100801</v>
      </c>
      <c r="D177" s="99">
        <v>8</v>
      </c>
      <c r="E177" s="99" t="s">
        <v>120</v>
      </c>
      <c r="F177" s="97">
        <v>2024</v>
      </c>
      <c r="G177" s="97"/>
      <c r="H177" s="99" t="s">
        <v>161</v>
      </c>
      <c r="I177" s="99" t="s">
        <v>277</v>
      </c>
      <c r="J177" s="99" t="s">
        <v>246</v>
      </c>
      <c r="K177" s="101" t="s">
        <v>339</v>
      </c>
      <c r="L177" s="101"/>
      <c r="M177" s="106">
        <v>-5271.09</v>
      </c>
    </row>
    <row r="178" spans="1:13" x14ac:dyDescent="0.2">
      <c r="A178" s="97">
        <v>181</v>
      </c>
      <c r="B178" s="103" t="s">
        <v>361</v>
      </c>
      <c r="C178" s="98">
        <v>100901</v>
      </c>
      <c r="D178" s="99">
        <v>9</v>
      </c>
      <c r="E178" s="99" t="s">
        <v>120</v>
      </c>
      <c r="F178" s="97">
        <v>2024</v>
      </c>
      <c r="G178" s="97"/>
      <c r="H178" s="99" t="s">
        <v>154</v>
      </c>
      <c r="I178" s="99" t="s">
        <v>359</v>
      </c>
      <c r="J178" s="99" t="s">
        <v>129</v>
      </c>
      <c r="K178" s="101" t="s">
        <v>360</v>
      </c>
      <c r="L178" s="101"/>
      <c r="M178" s="106">
        <v>-1568.14</v>
      </c>
    </row>
    <row r="179" spans="1:13" x14ac:dyDescent="0.2">
      <c r="A179" s="97">
        <v>182</v>
      </c>
      <c r="B179" s="103" t="s">
        <v>365</v>
      </c>
      <c r="C179" s="98">
        <v>101801</v>
      </c>
      <c r="D179" s="99">
        <v>18</v>
      </c>
      <c r="E179" s="99" t="s">
        <v>120</v>
      </c>
      <c r="F179" s="97">
        <v>2024</v>
      </c>
      <c r="G179" s="97"/>
      <c r="H179" s="99" t="s">
        <v>161</v>
      </c>
      <c r="I179" s="99" t="s">
        <v>366</v>
      </c>
      <c r="J179" s="99" t="s">
        <v>221</v>
      </c>
      <c r="K179" s="101" t="s">
        <v>367</v>
      </c>
      <c r="L179" s="101"/>
      <c r="M179" s="107">
        <v>-842.4</v>
      </c>
    </row>
    <row r="180" spans="1:13" x14ac:dyDescent="0.2">
      <c r="A180" s="97">
        <v>183</v>
      </c>
      <c r="B180" s="103" t="s">
        <v>364</v>
      </c>
      <c r="C180" s="98">
        <v>102101</v>
      </c>
      <c r="D180" s="99">
        <v>21</v>
      </c>
      <c r="E180" s="99" t="s">
        <v>120</v>
      </c>
      <c r="F180" s="97">
        <v>2024</v>
      </c>
      <c r="G180" s="97"/>
      <c r="H180" s="99" t="s">
        <v>154</v>
      </c>
      <c r="I180" s="99" t="s">
        <v>362</v>
      </c>
      <c r="J180" s="99" t="s">
        <v>129</v>
      </c>
      <c r="K180" s="101" t="s">
        <v>363</v>
      </c>
      <c r="L180" s="101"/>
      <c r="M180" s="107">
        <v>-123</v>
      </c>
    </row>
    <row r="181" spans="1:13" x14ac:dyDescent="0.2">
      <c r="A181" s="97">
        <v>184</v>
      </c>
      <c r="B181" s="103" t="s">
        <v>364</v>
      </c>
      <c r="C181" s="98">
        <v>102101</v>
      </c>
      <c r="D181" s="99">
        <v>21</v>
      </c>
      <c r="E181" s="99" t="s">
        <v>120</v>
      </c>
      <c r="F181" s="97">
        <v>2024</v>
      </c>
      <c r="G181" s="97"/>
      <c r="H181" s="99" t="s">
        <v>154</v>
      </c>
      <c r="I181" s="99" t="s">
        <v>362</v>
      </c>
      <c r="J181" s="99" t="s">
        <v>129</v>
      </c>
      <c r="K181" s="101" t="s">
        <v>363</v>
      </c>
      <c r="L181" s="101"/>
      <c r="M181" s="107">
        <v>-68.400000000000006</v>
      </c>
    </row>
    <row r="182" spans="1:13" x14ac:dyDescent="0.2">
      <c r="A182" s="97">
        <v>185</v>
      </c>
      <c r="B182" s="103" t="s">
        <v>422</v>
      </c>
      <c r="C182" s="98">
        <v>102102</v>
      </c>
      <c r="D182" s="99">
        <v>21</v>
      </c>
      <c r="E182" s="99" t="s">
        <v>120</v>
      </c>
      <c r="F182" s="97">
        <v>2024</v>
      </c>
      <c r="G182" s="97"/>
      <c r="H182" s="99" t="s">
        <v>389</v>
      </c>
      <c r="I182" s="99" t="s">
        <v>390</v>
      </c>
      <c r="J182" s="99" t="s">
        <v>129</v>
      </c>
      <c r="K182" s="101" t="s">
        <v>424</v>
      </c>
      <c r="L182" s="101"/>
      <c r="M182" s="107">
        <v>-1791.31</v>
      </c>
    </row>
    <row r="183" spans="1:13" x14ac:dyDescent="0.2">
      <c r="A183" s="97">
        <v>186</v>
      </c>
      <c r="B183" s="103" t="s">
        <v>300</v>
      </c>
      <c r="C183" s="98">
        <v>102103</v>
      </c>
      <c r="D183" s="99">
        <v>21</v>
      </c>
      <c r="E183" s="99" t="s">
        <v>120</v>
      </c>
      <c r="F183" s="97">
        <v>2024</v>
      </c>
      <c r="G183" s="97"/>
      <c r="H183" s="99" t="s">
        <v>161</v>
      </c>
      <c r="I183" s="99" t="s">
        <v>335</v>
      </c>
      <c r="J183" s="99" t="s">
        <v>246</v>
      </c>
      <c r="K183" s="101" t="s">
        <v>336</v>
      </c>
      <c r="L183" s="101"/>
      <c r="M183" s="106">
        <v>-1612.8</v>
      </c>
    </row>
    <row r="184" spans="1:13" x14ac:dyDescent="0.2">
      <c r="A184" s="97">
        <v>187</v>
      </c>
      <c r="B184" s="103" t="s">
        <v>195</v>
      </c>
      <c r="C184" s="98">
        <v>832951100066323</v>
      </c>
      <c r="D184" s="99">
        <v>21</v>
      </c>
      <c r="E184" s="99" t="s">
        <v>120</v>
      </c>
      <c r="F184" s="97">
        <v>2024</v>
      </c>
      <c r="G184" s="97"/>
      <c r="H184" s="99" t="s">
        <v>157</v>
      </c>
      <c r="I184" s="99" t="s">
        <v>112</v>
      </c>
      <c r="J184" s="99" t="s">
        <v>215</v>
      </c>
      <c r="K184" s="105" t="s">
        <v>291</v>
      </c>
      <c r="L184" s="105"/>
      <c r="M184" s="107">
        <v>-12.3</v>
      </c>
    </row>
    <row r="185" spans="1:13" x14ac:dyDescent="0.2">
      <c r="A185" s="97">
        <v>188</v>
      </c>
      <c r="B185" s="103" t="s">
        <v>195</v>
      </c>
      <c r="C185" s="98">
        <v>892961200072974</v>
      </c>
      <c r="D185" s="99">
        <v>22</v>
      </c>
      <c r="E185" s="99" t="s">
        <v>120</v>
      </c>
      <c r="F185" s="97">
        <v>2024</v>
      </c>
      <c r="G185" s="97"/>
      <c r="H185" s="99" t="s">
        <v>162</v>
      </c>
      <c r="I185" s="99" t="s">
        <v>112</v>
      </c>
      <c r="J185" s="99" t="s">
        <v>215</v>
      </c>
      <c r="K185" s="105" t="s">
        <v>291</v>
      </c>
      <c r="L185" s="105"/>
      <c r="M185" s="107">
        <v>-3</v>
      </c>
    </row>
    <row r="186" spans="1:13" x14ac:dyDescent="0.2">
      <c r="A186" s="97">
        <v>189</v>
      </c>
      <c r="B186" s="103" t="s">
        <v>195</v>
      </c>
      <c r="C186" s="98">
        <v>843101101891630</v>
      </c>
      <c r="D186" s="99">
        <v>5</v>
      </c>
      <c r="E186" s="99" t="s">
        <v>121</v>
      </c>
      <c r="F186" s="97">
        <v>2024</v>
      </c>
      <c r="G186" s="97"/>
      <c r="H186" s="99" t="s">
        <v>159</v>
      </c>
      <c r="I186" s="99" t="s">
        <v>112</v>
      </c>
      <c r="J186" s="99" t="s">
        <v>215</v>
      </c>
      <c r="K186" s="105" t="s">
        <v>291</v>
      </c>
      <c r="L186" s="105"/>
      <c r="M186" s="107">
        <v>-73.8</v>
      </c>
    </row>
    <row r="187" spans="1:13" x14ac:dyDescent="0.2">
      <c r="A187" s="97">
        <v>190</v>
      </c>
      <c r="B187" s="103" t="s">
        <v>300</v>
      </c>
      <c r="C187" s="98">
        <v>110601</v>
      </c>
      <c r="D187" s="99">
        <v>6</v>
      </c>
      <c r="E187" s="99" t="s">
        <v>121</v>
      </c>
      <c r="F187" s="97">
        <v>2024</v>
      </c>
      <c r="G187" s="97"/>
      <c r="H187" s="99" t="s">
        <v>161</v>
      </c>
      <c r="I187" s="99" t="s">
        <v>277</v>
      </c>
      <c r="J187" s="99" t="s">
        <v>246</v>
      </c>
      <c r="K187" s="101" t="s">
        <v>339</v>
      </c>
      <c r="L187" s="101"/>
      <c r="M187" s="106">
        <v>-5271.09</v>
      </c>
    </row>
    <row r="188" spans="1:13" x14ac:dyDescent="0.2">
      <c r="A188" s="97">
        <v>191</v>
      </c>
      <c r="B188" s="103" t="s">
        <v>361</v>
      </c>
      <c r="C188" s="98">
        <v>110602</v>
      </c>
      <c r="D188" s="99">
        <v>6</v>
      </c>
      <c r="E188" s="99" t="s">
        <v>121</v>
      </c>
      <c r="F188" s="97">
        <v>2024</v>
      </c>
      <c r="G188" s="97"/>
      <c r="H188" s="99" t="s">
        <v>154</v>
      </c>
      <c r="I188" s="99" t="s">
        <v>359</v>
      </c>
      <c r="J188" s="99" t="s">
        <v>129</v>
      </c>
      <c r="K188" s="101" t="s">
        <v>360</v>
      </c>
      <c r="L188" s="101"/>
      <c r="M188" s="112">
        <v>-442.56</v>
      </c>
    </row>
    <row r="189" spans="1:13" x14ac:dyDescent="0.2">
      <c r="A189" s="97">
        <v>192</v>
      </c>
      <c r="B189" s="103" t="s">
        <v>248</v>
      </c>
      <c r="C189" s="98">
        <v>111101</v>
      </c>
      <c r="D189" s="99">
        <v>11</v>
      </c>
      <c r="E189" s="99" t="s">
        <v>121</v>
      </c>
      <c r="F189" s="97">
        <v>2024</v>
      </c>
      <c r="G189" s="97"/>
      <c r="H189" s="99" t="s">
        <v>196</v>
      </c>
      <c r="I189" s="99" t="s">
        <v>113</v>
      </c>
      <c r="J189" s="99" t="s">
        <v>279</v>
      </c>
      <c r="K189" s="108" t="s">
        <v>114</v>
      </c>
      <c r="L189" s="108"/>
      <c r="M189" s="107">
        <v>-463.5</v>
      </c>
    </row>
    <row r="190" spans="1:13" x14ac:dyDescent="0.2">
      <c r="A190" s="97">
        <v>193</v>
      </c>
      <c r="B190" s="103" t="s">
        <v>300</v>
      </c>
      <c r="C190" s="98">
        <v>111401</v>
      </c>
      <c r="D190" s="99">
        <v>14</v>
      </c>
      <c r="E190" s="99" t="s">
        <v>121</v>
      </c>
      <c r="F190" s="97">
        <v>2024</v>
      </c>
      <c r="G190" s="97"/>
      <c r="H190" s="99" t="s">
        <v>161</v>
      </c>
      <c r="I190" s="99" t="s">
        <v>277</v>
      </c>
      <c r="J190" s="99" t="s">
        <v>246</v>
      </c>
      <c r="K190" s="101" t="s">
        <v>339</v>
      </c>
      <c r="L190" s="101"/>
      <c r="M190" s="106">
        <v>-1652.73</v>
      </c>
    </row>
    <row r="191" spans="1:13" x14ac:dyDescent="0.2">
      <c r="A191" s="97">
        <v>194</v>
      </c>
      <c r="B191" s="103" t="s">
        <v>229</v>
      </c>
      <c r="C191" s="98">
        <v>111801</v>
      </c>
      <c r="D191" s="99">
        <v>18</v>
      </c>
      <c r="E191" s="99" t="s">
        <v>121</v>
      </c>
      <c r="F191" s="97">
        <v>2024</v>
      </c>
      <c r="G191" s="97"/>
      <c r="H191" s="99" t="s">
        <v>227</v>
      </c>
      <c r="I191" s="99" t="s">
        <v>226</v>
      </c>
      <c r="J191" s="99" t="s">
        <v>230</v>
      </c>
      <c r="K191" s="105" t="s">
        <v>320</v>
      </c>
      <c r="L191" s="105"/>
      <c r="M191" s="106">
        <v>-1235.6600000000001</v>
      </c>
    </row>
    <row r="192" spans="1:13" x14ac:dyDescent="0.2">
      <c r="A192" s="97">
        <v>195</v>
      </c>
      <c r="B192" s="103" t="s">
        <v>229</v>
      </c>
      <c r="C192" s="98">
        <v>111802</v>
      </c>
      <c r="D192" s="99">
        <v>18</v>
      </c>
      <c r="E192" s="99" t="s">
        <v>121</v>
      </c>
      <c r="F192" s="97">
        <v>2024</v>
      </c>
      <c r="G192" s="97"/>
      <c r="H192" s="99" t="s">
        <v>227</v>
      </c>
      <c r="I192" s="99" t="s">
        <v>226</v>
      </c>
      <c r="J192" s="99" t="s">
        <v>230</v>
      </c>
      <c r="K192" s="105" t="s">
        <v>320</v>
      </c>
      <c r="L192" s="105"/>
      <c r="M192" s="106">
        <v>-1151.0999999999999</v>
      </c>
    </row>
    <row r="193" spans="1:13" x14ac:dyDescent="0.2">
      <c r="A193" s="97">
        <v>196</v>
      </c>
      <c r="B193" s="103" t="s">
        <v>300</v>
      </c>
      <c r="C193" s="98">
        <v>111803</v>
      </c>
      <c r="D193" s="99">
        <v>18</v>
      </c>
      <c r="E193" s="99" t="s">
        <v>121</v>
      </c>
      <c r="F193" s="97">
        <v>2024</v>
      </c>
      <c r="G193" s="97"/>
      <c r="H193" s="99" t="s">
        <v>161</v>
      </c>
      <c r="I193" s="99" t="s">
        <v>277</v>
      </c>
      <c r="J193" s="99" t="s">
        <v>246</v>
      </c>
      <c r="K193" s="101" t="s">
        <v>339</v>
      </c>
      <c r="L193" s="101"/>
      <c r="M193" s="106">
        <v>-1687.5</v>
      </c>
    </row>
    <row r="194" spans="1:13" ht="15" x14ac:dyDescent="0.25">
      <c r="A194" s="97">
        <v>197</v>
      </c>
      <c r="B194" s="103" t="s">
        <v>248</v>
      </c>
      <c r="C194" s="98">
        <v>554439000039504</v>
      </c>
      <c r="D194" s="99">
        <v>19</v>
      </c>
      <c r="E194" s="99" t="s">
        <v>121</v>
      </c>
      <c r="F194" s="97">
        <v>2024</v>
      </c>
      <c r="G194" s="97"/>
      <c r="H194" s="99" t="s">
        <v>205</v>
      </c>
      <c r="I194" s="99" t="s">
        <v>197</v>
      </c>
      <c r="J194" s="99" t="s">
        <v>347</v>
      </c>
      <c r="K194" s="111" t="s">
        <v>292</v>
      </c>
      <c r="L194" s="111"/>
      <c r="M194" s="106">
        <v>-6270</v>
      </c>
    </row>
    <row r="195" spans="1:13" ht="15" x14ac:dyDescent="0.25">
      <c r="A195" s="97">
        <v>198</v>
      </c>
      <c r="B195" s="103" t="s">
        <v>248</v>
      </c>
      <c r="C195" s="98">
        <v>554439000039504</v>
      </c>
      <c r="D195" s="99">
        <v>19</v>
      </c>
      <c r="E195" s="99" t="s">
        <v>121</v>
      </c>
      <c r="F195" s="97">
        <v>2024</v>
      </c>
      <c r="G195" s="97"/>
      <c r="H195" s="99" t="s">
        <v>205</v>
      </c>
      <c r="I195" s="99" t="s">
        <v>197</v>
      </c>
      <c r="J195" s="99" t="s">
        <v>348</v>
      </c>
      <c r="K195" s="111" t="s">
        <v>292</v>
      </c>
      <c r="L195" s="111"/>
      <c r="M195" s="106">
        <v>-1019.7</v>
      </c>
    </row>
    <row r="196" spans="1:13" ht="15" x14ac:dyDescent="0.25">
      <c r="A196" s="97">
        <v>199</v>
      </c>
      <c r="B196" s="103" t="s">
        <v>248</v>
      </c>
      <c r="C196" s="98">
        <v>554439000039504</v>
      </c>
      <c r="D196" s="99">
        <v>19</v>
      </c>
      <c r="E196" s="99" t="s">
        <v>121</v>
      </c>
      <c r="F196" s="97">
        <v>2024</v>
      </c>
      <c r="G196" s="97"/>
      <c r="H196" s="99" t="s">
        <v>205</v>
      </c>
      <c r="I196" s="99" t="s">
        <v>197</v>
      </c>
      <c r="J196" s="99" t="s">
        <v>280</v>
      </c>
      <c r="K196" s="111" t="s">
        <v>292</v>
      </c>
      <c r="L196" s="111"/>
      <c r="M196" s="112">
        <v>-902.91</v>
      </c>
    </row>
    <row r="197" spans="1:13" ht="15" x14ac:dyDescent="0.25">
      <c r="A197" s="97">
        <v>200</v>
      </c>
      <c r="B197" s="103" t="s">
        <v>300</v>
      </c>
      <c r="C197" s="98">
        <v>111901</v>
      </c>
      <c r="D197" s="99">
        <v>19</v>
      </c>
      <c r="E197" s="99" t="s">
        <v>121</v>
      </c>
      <c r="F197" s="97">
        <v>2024</v>
      </c>
      <c r="G197" s="97"/>
      <c r="H197" s="99" t="s">
        <v>154</v>
      </c>
      <c r="I197" s="125" t="s">
        <v>335</v>
      </c>
      <c r="J197" s="125" t="s">
        <v>246</v>
      </c>
      <c r="K197" s="101" t="s">
        <v>339</v>
      </c>
      <c r="L197" s="101"/>
      <c r="M197" s="129">
        <v>-3717.25</v>
      </c>
    </row>
    <row r="198" spans="1:13" x14ac:dyDescent="0.2">
      <c r="A198" s="97">
        <v>201</v>
      </c>
      <c r="B198" s="103" t="s">
        <v>195</v>
      </c>
      <c r="C198" s="98">
        <v>833241100130847</v>
      </c>
      <c r="D198" s="99">
        <v>19</v>
      </c>
      <c r="E198" s="99" t="s">
        <v>121</v>
      </c>
      <c r="F198" s="97">
        <v>2024</v>
      </c>
      <c r="G198" s="97"/>
      <c r="H198" s="99" t="s">
        <v>157</v>
      </c>
      <c r="I198" s="99" t="s">
        <v>112</v>
      </c>
      <c r="J198" s="99" t="s">
        <v>215</v>
      </c>
      <c r="K198" s="105" t="s">
        <v>291</v>
      </c>
      <c r="L198" s="105"/>
      <c r="M198" s="107">
        <v>-12.3</v>
      </c>
    </row>
    <row r="199" spans="1:13" x14ac:dyDescent="0.2">
      <c r="A199" s="97">
        <v>202</v>
      </c>
      <c r="B199" s="103" t="s">
        <v>195</v>
      </c>
      <c r="C199" s="98">
        <v>863241200075552</v>
      </c>
      <c r="D199" s="99">
        <v>19</v>
      </c>
      <c r="E199" s="99" t="s">
        <v>121</v>
      </c>
      <c r="F199" s="97">
        <v>2024</v>
      </c>
      <c r="G199" s="97"/>
      <c r="H199" s="99" t="s">
        <v>162</v>
      </c>
      <c r="I199" s="99" t="s">
        <v>112</v>
      </c>
      <c r="J199" s="99" t="s">
        <v>215</v>
      </c>
      <c r="K199" s="105" t="s">
        <v>291</v>
      </c>
      <c r="L199" s="105"/>
      <c r="M199" s="123">
        <v>-3</v>
      </c>
    </row>
    <row r="200" spans="1:13" x14ac:dyDescent="0.2">
      <c r="A200" s="97">
        <v>203</v>
      </c>
      <c r="B200" s="103" t="s">
        <v>195</v>
      </c>
      <c r="C200" s="98">
        <v>883401200616397</v>
      </c>
      <c r="D200" s="99">
        <v>5</v>
      </c>
      <c r="E200" s="99" t="s">
        <v>122</v>
      </c>
      <c r="F200" s="97">
        <v>2024</v>
      </c>
      <c r="G200" s="97"/>
      <c r="H200" s="99" t="s">
        <v>159</v>
      </c>
      <c r="I200" s="99" t="s">
        <v>112</v>
      </c>
      <c r="J200" s="99" t="s">
        <v>215</v>
      </c>
      <c r="K200" s="101" t="s">
        <v>291</v>
      </c>
      <c r="L200" s="101"/>
      <c r="M200" s="107">
        <v>-73.8</v>
      </c>
    </row>
    <row r="201" spans="1:13" x14ac:dyDescent="0.2">
      <c r="A201" s="97">
        <v>204</v>
      </c>
      <c r="B201" s="103" t="s">
        <v>248</v>
      </c>
      <c r="C201" s="98">
        <v>121001</v>
      </c>
      <c r="D201" s="99">
        <v>10</v>
      </c>
      <c r="E201" s="99" t="s">
        <v>122</v>
      </c>
      <c r="F201" s="97">
        <v>2024</v>
      </c>
      <c r="G201" s="97"/>
      <c r="H201" s="99" t="s">
        <v>196</v>
      </c>
      <c r="I201" s="99" t="s">
        <v>113</v>
      </c>
      <c r="J201" s="99" t="s">
        <v>281</v>
      </c>
      <c r="K201" s="108" t="s">
        <v>114</v>
      </c>
      <c r="L201" s="108"/>
      <c r="M201" s="107">
        <v>-855.5</v>
      </c>
    </row>
    <row r="202" spans="1:13" x14ac:dyDescent="0.2">
      <c r="A202" s="97">
        <v>205</v>
      </c>
      <c r="B202" s="103" t="s">
        <v>229</v>
      </c>
      <c r="C202" s="98">
        <v>121101</v>
      </c>
      <c r="D202" s="99">
        <v>11</v>
      </c>
      <c r="E202" s="99" t="s">
        <v>122</v>
      </c>
      <c r="F202" s="97">
        <v>2024</v>
      </c>
      <c r="G202" s="97"/>
      <c r="H202" s="99" t="s">
        <v>227</v>
      </c>
      <c r="I202" s="99" t="s">
        <v>226</v>
      </c>
      <c r="J202" s="99" t="s">
        <v>230</v>
      </c>
      <c r="K202" s="105" t="s">
        <v>320</v>
      </c>
      <c r="L202" s="105"/>
      <c r="M202" s="106">
        <v>-1613.72</v>
      </c>
    </row>
    <row r="203" spans="1:13" x14ac:dyDescent="0.2">
      <c r="A203" s="97">
        <v>206</v>
      </c>
      <c r="B203" s="103" t="s">
        <v>195</v>
      </c>
      <c r="C203" s="98">
        <v>890071200707064</v>
      </c>
      <c r="D203" s="99">
        <v>7</v>
      </c>
      <c r="E203" s="99" t="s">
        <v>123</v>
      </c>
      <c r="F203" s="97">
        <v>2025</v>
      </c>
      <c r="G203" s="97"/>
      <c r="H203" s="99" t="s">
        <v>159</v>
      </c>
      <c r="I203" s="99" t="s">
        <v>112</v>
      </c>
      <c r="J203" s="99" t="s">
        <v>215</v>
      </c>
      <c r="K203" s="101" t="s">
        <v>291</v>
      </c>
      <c r="L203" s="101"/>
      <c r="M203" s="107">
        <v>-73.8</v>
      </c>
    </row>
    <row r="204" spans="1:13" x14ac:dyDescent="0.2">
      <c r="A204" s="97">
        <v>207</v>
      </c>
      <c r="B204" s="103" t="s">
        <v>229</v>
      </c>
      <c r="C204" s="98">
        <v>11601</v>
      </c>
      <c r="D204" s="99">
        <v>16</v>
      </c>
      <c r="E204" s="99" t="s">
        <v>123</v>
      </c>
      <c r="F204" s="97">
        <v>2025</v>
      </c>
      <c r="G204" s="97"/>
      <c r="H204" s="99" t="s">
        <v>227</v>
      </c>
      <c r="I204" s="99" t="s">
        <v>226</v>
      </c>
      <c r="J204" s="99" t="s">
        <v>230</v>
      </c>
      <c r="K204" s="105" t="s">
        <v>320</v>
      </c>
      <c r="L204" s="105"/>
      <c r="M204" s="112">
        <v>-5.54</v>
      </c>
    </row>
    <row r="205" spans="1:13" ht="27" x14ac:dyDescent="0.2">
      <c r="A205" s="97">
        <v>208</v>
      </c>
      <c r="B205" s="103" t="s">
        <v>429</v>
      </c>
      <c r="C205" s="98">
        <v>554439000039504</v>
      </c>
      <c r="D205" s="99">
        <v>21</v>
      </c>
      <c r="E205" s="99" t="s">
        <v>123</v>
      </c>
      <c r="F205" s="97">
        <v>2025</v>
      </c>
      <c r="G205" s="97"/>
      <c r="H205" s="99" t="s">
        <v>156</v>
      </c>
      <c r="I205" s="99" t="s">
        <v>164</v>
      </c>
      <c r="J205" s="99" t="s">
        <v>221</v>
      </c>
      <c r="K205" s="105" t="s">
        <v>288</v>
      </c>
      <c r="L205" s="105"/>
      <c r="M205" s="106">
        <v>-1939.48</v>
      </c>
    </row>
    <row r="206" spans="1:13" ht="15" x14ac:dyDescent="0.25">
      <c r="A206" s="97">
        <v>209</v>
      </c>
      <c r="B206" s="103" t="s">
        <v>351</v>
      </c>
      <c r="C206" s="98">
        <v>554439000039504</v>
      </c>
      <c r="D206" s="99">
        <v>22</v>
      </c>
      <c r="E206" s="99" t="s">
        <v>123</v>
      </c>
      <c r="F206" s="97">
        <v>2025</v>
      </c>
      <c r="G206" s="97"/>
      <c r="H206" s="99" t="s">
        <v>156</v>
      </c>
      <c r="I206" s="99" t="s">
        <v>164</v>
      </c>
      <c r="J206" s="99" t="s">
        <v>221</v>
      </c>
      <c r="K206" s="105" t="s">
        <v>288</v>
      </c>
      <c r="L206" s="105"/>
      <c r="M206" s="129">
        <v>-0.54</v>
      </c>
    </row>
    <row r="207" spans="1:13" x14ac:dyDescent="0.2">
      <c r="M207" s="20">
        <f>SUBTOTAL(9,M3:M206)</f>
        <v>-722735.0400000005</v>
      </c>
    </row>
    <row r="208" spans="1:13" x14ac:dyDescent="0.2">
      <c r="M208" s="20"/>
    </row>
  </sheetData>
  <autoFilter ref="A2:M206" xr:uid="{E472D0D0-57C6-4A5A-8058-86C8E1DEF851}"/>
  <mergeCells count="1">
    <mergeCell ref="H1:M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1"/>
  <sheetViews>
    <sheetView zoomScale="172" zoomScaleNormal="172" workbookViewId="0">
      <selection sqref="A1:F1"/>
    </sheetView>
  </sheetViews>
  <sheetFormatPr defaultColWidth="12.625" defaultRowHeight="15" customHeight="1" x14ac:dyDescent="0.25"/>
  <cols>
    <col min="1" max="1" width="9.625" style="2" customWidth="1"/>
    <col min="2" max="2" width="38" style="2" bestFit="1" customWidth="1"/>
    <col min="3" max="3" width="14.875" style="2" customWidth="1"/>
    <col min="4" max="4" width="18.125" style="2" customWidth="1"/>
    <col min="5" max="5" width="38.5" style="2" customWidth="1"/>
    <col min="6" max="6" width="11.125" style="2" bestFit="1" customWidth="1"/>
    <col min="7" max="23" width="8.625" style="2" customWidth="1"/>
    <col min="24" max="16384" width="12.625" style="2"/>
  </cols>
  <sheetData>
    <row r="1" spans="1:6" ht="14.25" customHeight="1" x14ac:dyDescent="0.25">
      <c r="A1" s="240" t="s">
        <v>467</v>
      </c>
      <c r="B1" s="241"/>
      <c r="C1" s="241"/>
      <c r="D1" s="241"/>
      <c r="E1" s="241"/>
      <c r="F1" s="242"/>
    </row>
    <row r="2" spans="1:6" ht="20.25" customHeight="1" x14ac:dyDescent="0.25">
      <c r="A2" s="218" t="s">
        <v>130</v>
      </c>
      <c r="B2" s="219"/>
      <c r="C2" s="219"/>
      <c r="D2" s="219"/>
      <c r="E2" s="219"/>
      <c r="F2" s="220"/>
    </row>
    <row r="3" spans="1:6" ht="14.25" customHeight="1" x14ac:dyDescent="0.25">
      <c r="A3" s="19" t="s">
        <v>131</v>
      </c>
      <c r="B3" s="19" t="s">
        <v>129</v>
      </c>
      <c r="C3" s="19" t="s">
        <v>132</v>
      </c>
      <c r="D3" s="19" t="s">
        <v>133</v>
      </c>
      <c r="E3" s="19" t="s">
        <v>134</v>
      </c>
      <c r="F3" s="28" t="s">
        <v>135</v>
      </c>
    </row>
    <row r="4" spans="1:6" ht="15" customHeight="1" x14ac:dyDescent="0.25">
      <c r="A4" s="22">
        <v>45390</v>
      </c>
      <c r="B4" s="99" t="s">
        <v>174</v>
      </c>
      <c r="C4" s="6" t="s">
        <v>423</v>
      </c>
      <c r="D4" s="9" t="s">
        <v>356</v>
      </c>
      <c r="E4" s="11" t="s">
        <v>397</v>
      </c>
      <c r="F4" s="25">
        <v>8031.07</v>
      </c>
    </row>
    <row r="5" spans="1:6" ht="14.25" customHeight="1" x14ac:dyDescent="0.25">
      <c r="A5" s="22">
        <v>45422</v>
      </c>
      <c r="B5" s="99" t="s">
        <v>249</v>
      </c>
      <c r="C5" s="10" t="s">
        <v>392</v>
      </c>
      <c r="D5" s="10" t="s">
        <v>391</v>
      </c>
      <c r="E5" s="3" t="s">
        <v>398</v>
      </c>
      <c r="F5" s="23">
        <v>3161.22</v>
      </c>
    </row>
    <row r="6" spans="1:6" ht="14.25" customHeight="1" x14ac:dyDescent="0.25">
      <c r="A6" s="22">
        <v>45546</v>
      </c>
      <c r="B6" s="99" t="s">
        <v>176</v>
      </c>
      <c r="C6" s="21" t="s">
        <v>393</v>
      </c>
      <c r="D6" s="10" t="s">
        <v>119</v>
      </c>
      <c r="E6" s="3" t="s">
        <v>136</v>
      </c>
      <c r="F6" s="25">
        <v>1500</v>
      </c>
    </row>
    <row r="7" spans="1:6" ht="14.25" customHeight="1" x14ac:dyDescent="0.25">
      <c r="A7" s="22">
        <v>45553</v>
      </c>
      <c r="B7" s="99" t="s">
        <v>177</v>
      </c>
      <c r="C7" s="21" t="s">
        <v>394</v>
      </c>
      <c r="D7" s="10" t="s">
        <v>395</v>
      </c>
      <c r="E7" s="3" t="s">
        <v>396</v>
      </c>
      <c r="F7" s="25">
        <v>1529.1</v>
      </c>
    </row>
    <row r="8" spans="1:6" ht="15" customHeight="1" x14ac:dyDescent="0.25">
      <c r="A8" s="56" t="s">
        <v>399</v>
      </c>
      <c r="B8" s="3"/>
      <c r="C8" s="3"/>
      <c r="D8" s="3"/>
      <c r="E8" s="3"/>
      <c r="F8" s="26">
        <f>SUBTOTAL(109,F4:F7)</f>
        <v>14221.39</v>
      </c>
    </row>
    <row r="9" spans="1:6" ht="14.25" customHeight="1" x14ac:dyDescent="0.25">
      <c r="A9" s="18"/>
      <c r="B9" s="18"/>
      <c r="C9" s="18"/>
      <c r="D9" s="18"/>
      <c r="E9" s="18"/>
      <c r="F9" s="27"/>
    </row>
    <row r="10" spans="1:6" ht="14.25" customHeight="1" x14ac:dyDescent="0.25">
      <c r="A10" s="18"/>
      <c r="B10" s="18"/>
      <c r="C10" s="18"/>
      <c r="D10" s="18"/>
      <c r="E10" s="18"/>
      <c r="F10" s="27"/>
    </row>
    <row r="11" spans="1:6" ht="14.25" customHeight="1" x14ac:dyDescent="0.25">
      <c r="A11" s="18"/>
      <c r="B11" s="18"/>
      <c r="C11" s="18"/>
      <c r="D11" s="18"/>
      <c r="E11" s="18"/>
      <c r="F11" s="27"/>
    </row>
    <row r="12" spans="1:6" ht="14.25" customHeight="1" x14ac:dyDescent="0.25">
      <c r="A12" s="18"/>
      <c r="B12" s="18"/>
      <c r="C12" s="18"/>
      <c r="D12" s="18"/>
      <c r="E12" s="18"/>
      <c r="F12" s="27"/>
    </row>
    <row r="13" spans="1:6" ht="15" customHeight="1" x14ac:dyDescent="0.25">
      <c r="A13" s="18"/>
      <c r="B13" s="18"/>
      <c r="C13" s="18"/>
      <c r="D13" s="18"/>
      <c r="E13" s="18"/>
      <c r="F13" s="27"/>
    </row>
    <row r="14" spans="1:6" ht="14.25" customHeight="1" x14ac:dyDescent="0.25">
      <c r="A14" s="18"/>
      <c r="B14" s="18"/>
      <c r="C14" s="18"/>
      <c r="D14" s="18"/>
      <c r="E14" s="18"/>
      <c r="F14" s="27"/>
    </row>
    <row r="15" spans="1:6" ht="14.25" customHeight="1" x14ac:dyDescent="0.25">
      <c r="A15" s="18"/>
      <c r="B15" s="18"/>
      <c r="C15" s="18"/>
      <c r="D15" s="18"/>
      <c r="E15" s="18"/>
      <c r="F15" s="27"/>
    </row>
    <row r="16" spans="1:6" ht="14.25" customHeight="1" x14ac:dyDescent="0.25">
      <c r="A16" s="18"/>
      <c r="B16" s="18"/>
      <c r="C16" s="18"/>
      <c r="D16" s="18"/>
      <c r="E16" s="18"/>
      <c r="F16" s="27"/>
    </row>
    <row r="17" spans="1:6" ht="14.25" customHeight="1" x14ac:dyDescent="0.25">
      <c r="A17" s="18"/>
      <c r="B17" s="18"/>
      <c r="C17" s="18"/>
      <c r="D17" s="18"/>
      <c r="E17" s="18"/>
      <c r="F17" s="27"/>
    </row>
    <row r="18" spans="1:6" ht="14.25" customHeight="1" x14ac:dyDescent="0.25">
      <c r="A18" s="18"/>
      <c r="B18" s="18"/>
      <c r="C18" s="18"/>
      <c r="D18" s="18"/>
      <c r="E18" s="18"/>
      <c r="F18" s="27"/>
    </row>
    <row r="19" spans="1:6" ht="14.25" customHeight="1" x14ac:dyDescent="0.25">
      <c r="A19" s="18"/>
      <c r="B19" s="18"/>
      <c r="C19" s="18"/>
      <c r="D19" s="18"/>
      <c r="E19" s="18"/>
      <c r="F19" s="27"/>
    </row>
    <row r="20" spans="1:6" ht="14.25" customHeight="1" x14ac:dyDescent="0.25">
      <c r="A20" s="18"/>
      <c r="B20" s="18"/>
      <c r="C20" s="18"/>
      <c r="D20" s="18"/>
      <c r="E20" s="18"/>
      <c r="F20" s="27"/>
    </row>
    <row r="21" spans="1:6" ht="15.75" customHeight="1" x14ac:dyDescent="0.25">
      <c r="A21" s="18"/>
      <c r="B21" s="18"/>
      <c r="C21" s="18"/>
      <c r="D21" s="18"/>
      <c r="E21" s="18"/>
      <c r="F21" s="27"/>
    </row>
    <row r="22" spans="1:6" ht="15.75" customHeight="1" x14ac:dyDescent="0.25">
      <c r="A22" s="18"/>
      <c r="B22" s="18"/>
      <c r="C22" s="18"/>
      <c r="D22" s="18"/>
      <c r="E22" s="18"/>
      <c r="F22" s="27"/>
    </row>
    <row r="23" spans="1:6" ht="15.75" customHeight="1" x14ac:dyDescent="0.25">
      <c r="A23" s="18"/>
      <c r="B23" s="18"/>
      <c r="C23" s="18"/>
      <c r="D23" s="18"/>
      <c r="E23" s="18"/>
      <c r="F23" s="27"/>
    </row>
    <row r="24" spans="1:6" ht="15.75" customHeight="1" x14ac:dyDescent="0.25">
      <c r="A24" s="18"/>
      <c r="B24" s="18"/>
      <c r="C24" s="18"/>
      <c r="D24" s="18"/>
      <c r="E24" s="18"/>
      <c r="F24" s="27"/>
    </row>
    <row r="25" spans="1:6" ht="15.75" customHeight="1" x14ac:dyDescent="0.25">
      <c r="A25" s="18"/>
      <c r="B25" s="18"/>
      <c r="C25" s="18"/>
      <c r="D25" s="18"/>
      <c r="E25" s="18"/>
      <c r="F25" s="27"/>
    </row>
    <row r="26" spans="1:6" ht="15" customHeight="1" x14ac:dyDescent="0.25">
      <c r="A26" s="18"/>
      <c r="B26" s="18"/>
      <c r="C26" s="18"/>
      <c r="D26" s="18"/>
      <c r="E26" s="18"/>
      <c r="F26" s="27"/>
    </row>
    <row r="27" spans="1:6" ht="15.75" customHeight="1" x14ac:dyDescent="0.25">
      <c r="F27" s="24"/>
    </row>
    <row r="28" spans="1:6" ht="15.75" customHeight="1" x14ac:dyDescent="0.25">
      <c r="F28" s="24"/>
    </row>
    <row r="29" spans="1:6" ht="15.75" customHeight="1" x14ac:dyDescent="0.25">
      <c r="F29" s="24"/>
    </row>
    <row r="30" spans="1:6" ht="15.75" customHeight="1" x14ac:dyDescent="0.25">
      <c r="F30" s="24"/>
    </row>
    <row r="31" spans="1:6" ht="15.75" customHeight="1" x14ac:dyDescent="0.25">
      <c r="F31" s="24"/>
    </row>
    <row r="32" spans="1:6" ht="15.75" customHeight="1" x14ac:dyDescent="0.25">
      <c r="F32" s="24"/>
    </row>
    <row r="33" spans="6:6" ht="15.75" customHeight="1" x14ac:dyDescent="0.25">
      <c r="F33" s="24"/>
    </row>
    <row r="34" spans="6:6" ht="15.75" customHeight="1" x14ac:dyDescent="0.25">
      <c r="F34" s="24"/>
    </row>
    <row r="35" spans="6:6" ht="15.75" customHeight="1" x14ac:dyDescent="0.25">
      <c r="F35" s="24"/>
    </row>
    <row r="36" spans="6:6" ht="15.75" customHeight="1" x14ac:dyDescent="0.25">
      <c r="F36" s="24"/>
    </row>
    <row r="37" spans="6:6" ht="15.75" customHeight="1" x14ac:dyDescent="0.25">
      <c r="F37" s="24"/>
    </row>
    <row r="38" spans="6:6" ht="15.75" customHeight="1" x14ac:dyDescent="0.25">
      <c r="F38" s="24"/>
    </row>
    <row r="39" spans="6:6" ht="15.75" customHeight="1" x14ac:dyDescent="0.25">
      <c r="F39" s="24"/>
    </row>
    <row r="40" spans="6:6" ht="15.75" customHeight="1" x14ac:dyDescent="0.25">
      <c r="F40" s="24"/>
    </row>
    <row r="41" spans="6:6" ht="15.75" customHeight="1" x14ac:dyDescent="0.25">
      <c r="F41" s="24"/>
    </row>
    <row r="42" spans="6:6" ht="15.75" customHeight="1" x14ac:dyDescent="0.25">
      <c r="F42" s="24"/>
    </row>
    <row r="43" spans="6:6" ht="15.75" customHeight="1" x14ac:dyDescent="0.25">
      <c r="F43" s="24"/>
    </row>
    <row r="44" spans="6:6" ht="15.75" customHeight="1" x14ac:dyDescent="0.25">
      <c r="F44" s="24"/>
    </row>
    <row r="45" spans="6:6" ht="15.75" customHeight="1" x14ac:dyDescent="0.25">
      <c r="F45" s="24"/>
    </row>
    <row r="46" spans="6:6" ht="15.75" customHeight="1" x14ac:dyDescent="0.25">
      <c r="F46" s="24"/>
    </row>
    <row r="47" spans="6:6" ht="15.75" customHeight="1" x14ac:dyDescent="0.25">
      <c r="F47" s="24"/>
    </row>
    <row r="48" spans="6:6" ht="15.75" customHeight="1" x14ac:dyDescent="0.25">
      <c r="F48" s="24"/>
    </row>
    <row r="49" spans="6:6" ht="15.75" customHeight="1" x14ac:dyDescent="0.25">
      <c r="F49" s="24"/>
    </row>
    <row r="50" spans="6:6" ht="15.75" customHeight="1" x14ac:dyDescent="0.25">
      <c r="F50" s="24"/>
    </row>
    <row r="51" spans="6:6" ht="15.75" customHeight="1" x14ac:dyDescent="0.25">
      <c r="F51" s="24"/>
    </row>
    <row r="52" spans="6:6" ht="15.75" customHeight="1" x14ac:dyDescent="0.25">
      <c r="F52" s="24"/>
    </row>
    <row r="53" spans="6:6" ht="15.75" customHeight="1" x14ac:dyDescent="0.25">
      <c r="F53" s="24"/>
    </row>
    <row r="54" spans="6:6" ht="15.75" customHeight="1" x14ac:dyDescent="0.25">
      <c r="F54" s="24"/>
    </row>
    <row r="55" spans="6:6" ht="15.75" customHeight="1" x14ac:dyDescent="0.25">
      <c r="F55" s="24"/>
    </row>
    <row r="56" spans="6:6" ht="15.75" customHeight="1" x14ac:dyDescent="0.25">
      <c r="F56" s="24"/>
    </row>
    <row r="57" spans="6:6" ht="15.75" customHeight="1" x14ac:dyDescent="0.25">
      <c r="F57" s="24"/>
    </row>
    <row r="58" spans="6:6" ht="15.75" customHeight="1" x14ac:dyDescent="0.25">
      <c r="F58" s="24"/>
    </row>
    <row r="59" spans="6:6" ht="15.75" customHeight="1" x14ac:dyDescent="0.25">
      <c r="F59" s="24"/>
    </row>
    <row r="60" spans="6:6" ht="15.75" customHeight="1" x14ac:dyDescent="0.25">
      <c r="F60" s="24"/>
    </row>
    <row r="61" spans="6:6" ht="15.75" customHeight="1" x14ac:dyDescent="0.25">
      <c r="F61" s="24"/>
    </row>
    <row r="62" spans="6:6" ht="15.75" customHeight="1" x14ac:dyDescent="0.25">
      <c r="F62" s="24"/>
    </row>
    <row r="63" spans="6:6" ht="15.75" customHeight="1" x14ac:dyDescent="0.25">
      <c r="F63" s="24"/>
    </row>
    <row r="64" spans="6:6" ht="15.75" customHeight="1" x14ac:dyDescent="0.25">
      <c r="F64" s="24"/>
    </row>
    <row r="65" spans="6:6" ht="15.75" customHeight="1" x14ac:dyDescent="0.25">
      <c r="F65" s="24"/>
    </row>
    <row r="66" spans="6:6" ht="15.75" customHeight="1" x14ac:dyDescent="0.25">
      <c r="F66" s="24"/>
    </row>
    <row r="67" spans="6:6" ht="15.75" customHeight="1" x14ac:dyDescent="0.25">
      <c r="F67" s="24"/>
    </row>
    <row r="68" spans="6:6" ht="15.75" customHeight="1" x14ac:dyDescent="0.25">
      <c r="F68" s="24"/>
    </row>
    <row r="69" spans="6:6" ht="15.75" customHeight="1" x14ac:dyDescent="0.25">
      <c r="F69" s="24"/>
    </row>
    <row r="70" spans="6:6" ht="15.75" customHeight="1" x14ac:dyDescent="0.25">
      <c r="F70" s="24"/>
    </row>
    <row r="71" spans="6:6" ht="15.75" customHeight="1" x14ac:dyDescent="0.25">
      <c r="F71" s="24"/>
    </row>
    <row r="72" spans="6:6" ht="15.75" customHeight="1" x14ac:dyDescent="0.25">
      <c r="F72" s="24"/>
    </row>
    <row r="73" spans="6:6" ht="15.75" customHeight="1" x14ac:dyDescent="0.25">
      <c r="F73" s="24"/>
    </row>
    <row r="74" spans="6:6" ht="15.75" customHeight="1" x14ac:dyDescent="0.25">
      <c r="F74" s="24"/>
    </row>
    <row r="75" spans="6:6" ht="15.75" customHeight="1" x14ac:dyDescent="0.25">
      <c r="F75" s="24"/>
    </row>
    <row r="76" spans="6:6" ht="15.75" customHeight="1" x14ac:dyDescent="0.25">
      <c r="F76" s="24"/>
    </row>
    <row r="77" spans="6:6" ht="15.75" customHeight="1" x14ac:dyDescent="0.25">
      <c r="F77" s="24"/>
    </row>
    <row r="78" spans="6:6" ht="15.75" customHeight="1" x14ac:dyDescent="0.25">
      <c r="F78" s="24"/>
    </row>
    <row r="79" spans="6:6" ht="15.75" customHeight="1" x14ac:dyDescent="0.25">
      <c r="F79" s="24"/>
    </row>
    <row r="80" spans="6:6" ht="15.75" customHeight="1" x14ac:dyDescent="0.25">
      <c r="F80" s="24"/>
    </row>
    <row r="81" spans="6:6" ht="15.75" customHeight="1" x14ac:dyDescent="0.25">
      <c r="F81" s="24"/>
    </row>
    <row r="82" spans="6:6" ht="15.75" customHeight="1" x14ac:dyDescent="0.25">
      <c r="F82" s="24"/>
    </row>
    <row r="83" spans="6:6" ht="15.75" customHeight="1" x14ac:dyDescent="0.25">
      <c r="F83" s="24"/>
    </row>
    <row r="84" spans="6:6" ht="15.75" customHeight="1" x14ac:dyDescent="0.25">
      <c r="F84" s="24"/>
    </row>
    <row r="85" spans="6:6" ht="15.75" customHeight="1" x14ac:dyDescent="0.25">
      <c r="F85" s="24"/>
    </row>
    <row r="86" spans="6:6" ht="15.75" customHeight="1" x14ac:dyDescent="0.25">
      <c r="F86" s="24"/>
    </row>
    <row r="87" spans="6:6" ht="15.75" customHeight="1" x14ac:dyDescent="0.25">
      <c r="F87" s="24"/>
    </row>
    <row r="88" spans="6:6" ht="15.75" customHeight="1" x14ac:dyDescent="0.25">
      <c r="F88" s="24"/>
    </row>
    <row r="89" spans="6:6" ht="15.75" customHeight="1" x14ac:dyDescent="0.25">
      <c r="F89" s="24"/>
    </row>
    <row r="90" spans="6:6" ht="15.75" customHeight="1" x14ac:dyDescent="0.25">
      <c r="F90" s="24"/>
    </row>
    <row r="91" spans="6:6" ht="15.75" customHeight="1" x14ac:dyDescent="0.25">
      <c r="F91" s="24"/>
    </row>
    <row r="92" spans="6:6" ht="15.75" customHeight="1" x14ac:dyDescent="0.25">
      <c r="F92" s="24"/>
    </row>
    <row r="93" spans="6:6" ht="15.75" customHeight="1" x14ac:dyDescent="0.25">
      <c r="F93" s="24"/>
    </row>
    <row r="94" spans="6:6" ht="15.75" customHeight="1" x14ac:dyDescent="0.25">
      <c r="F94" s="24"/>
    </row>
    <row r="95" spans="6:6" ht="15.75" customHeight="1" x14ac:dyDescent="0.25">
      <c r="F95" s="24"/>
    </row>
    <row r="96" spans="6:6" ht="15.75" customHeight="1" x14ac:dyDescent="0.25">
      <c r="F96" s="24"/>
    </row>
    <row r="97" spans="6:6" ht="15.75" customHeight="1" x14ac:dyDescent="0.25">
      <c r="F97" s="24"/>
    </row>
    <row r="98" spans="6:6" ht="15.75" customHeight="1" x14ac:dyDescent="0.25">
      <c r="F98" s="24"/>
    </row>
    <row r="99" spans="6:6" ht="15.75" customHeight="1" x14ac:dyDescent="0.25">
      <c r="F99" s="24"/>
    </row>
    <row r="100" spans="6:6" ht="15.75" customHeight="1" x14ac:dyDescent="0.25">
      <c r="F100" s="24"/>
    </row>
    <row r="101" spans="6:6" ht="15.75" customHeight="1" x14ac:dyDescent="0.25">
      <c r="F101" s="24"/>
    </row>
    <row r="102" spans="6:6" ht="15.75" customHeight="1" x14ac:dyDescent="0.25">
      <c r="F102" s="24"/>
    </row>
    <row r="103" spans="6:6" ht="15.75" customHeight="1" x14ac:dyDescent="0.25">
      <c r="F103" s="24"/>
    </row>
    <row r="104" spans="6:6" ht="15.75" customHeight="1" x14ac:dyDescent="0.25">
      <c r="F104" s="24"/>
    </row>
    <row r="105" spans="6:6" ht="15.75" customHeight="1" x14ac:dyDescent="0.25">
      <c r="F105" s="24"/>
    </row>
    <row r="106" spans="6:6" ht="15.75" customHeight="1" x14ac:dyDescent="0.25">
      <c r="F106" s="24"/>
    </row>
    <row r="107" spans="6:6" ht="15.75" customHeight="1" x14ac:dyDescent="0.25">
      <c r="F107" s="24"/>
    </row>
    <row r="108" spans="6:6" ht="15.75" customHeight="1" x14ac:dyDescent="0.25">
      <c r="F108" s="24"/>
    </row>
    <row r="109" spans="6:6" ht="15.75" customHeight="1" x14ac:dyDescent="0.25">
      <c r="F109" s="24"/>
    </row>
    <row r="110" spans="6:6" ht="15.75" customHeight="1" x14ac:dyDescent="0.25">
      <c r="F110" s="24"/>
    </row>
    <row r="111" spans="6:6" ht="15.75" customHeight="1" x14ac:dyDescent="0.25">
      <c r="F111" s="24"/>
    </row>
    <row r="112" spans="6:6" ht="15.75" customHeight="1" x14ac:dyDescent="0.25">
      <c r="F112" s="24"/>
    </row>
    <row r="113" spans="6:6" ht="15.75" customHeight="1" x14ac:dyDescent="0.25">
      <c r="F113" s="24"/>
    </row>
    <row r="114" spans="6:6" ht="15.75" customHeight="1" x14ac:dyDescent="0.25">
      <c r="F114" s="24"/>
    </row>
    <row r="115" spans="6:6" ht="15.75" customHeight="1" x14ac:dyDescent="0.25">
      <c r="F115" s="24"/>
    </row>
    <row r="116" spans="6:6" ht="15.75" customHeight="1" x14ac:dyDescent="0.25">
      <c r="F116" s="24"/>
    </row>
    <row r="117" spans="6:6" ht="15.75" customHeight="1" x14ac:dyDescent="0.25">
      <c r="F117" s="24"/>
    </row>
    <row r="118" spans="6:6" ht="15.75" customHeight="1" x14ac:dyDescent="0.25">
      <c r="F118" s="24"/>
    </row>
    <row r="119" spans="6:6" ht="15.75" customHeight="1" x14ac:dyDescent="0.25">
      <c r="F119" s="24"/>
    </row>
    <row r="120" spans="6:6" ht="15.75" customHeight="1" x14ac:dyDescent="0.25">
      <c r="F120" s="24"/>
    </row>
    <row r="121" spans="6:6" ht="15.75" customHeight="1" x14ac:dyDescent="0.25">
      <c r="F121" s="24"/>
    </row>
    <row r="122" spans="6:6" ht="15.75" customHeight="1" x14ac:dyDescent="0.25">
      <c r="F122" s="24"/>
    </row>
    <row r="123" spans="6:6" ht="15.75" customHeight="1" x14ac:dyDescent="0.25">
      <c r="F123" s="24"/>
    </row>
    <row r="124" spans="6:6" ht="15.75" customHeight="1" x14ac:dyDescent="0.25">
      <c r="F124" s="24"/>
    </row>
    <row r="125" spans="6:6" ht="15.75" customHeight="1" x14ac:dyDescent="0.25">
      <c r="F125" s="24"/>
    </row>
    <row r="126" spans="6:6" ht="15.75" customHeight="1" x14ac:dyDescent="0.25">
      <c r="F126" s="24"/>
    </row>
    <row r="127" spans="6:6" ht="15.75" customHeight="1" x14ac:dyDescent="0.25">
      <c r="F127" s="24"/>
    </row>
    <row r="128" spans="6:6" ht="15.75" customHeight="1" x14ac:dyDescent="0.25">
      <c r="F128" s="24"/>
    </row>
    <row r="129" spans="6:6" ht="15.75" customHeight="1" x14ac:dyDescent="0.25">
      <c r="F129" s="24"/>
    </row>
    <row r="130" spans="6:6" ht="15.75" customHeight="1" x14ac:dyDescent="0.25">
      <c r="F130" s="24"/>
    </row>
    <row r="131" spans="6:6" ht="15.75" customHeight="1" x14ac:dyDescent="0.25">
      <c r="F131" s="24"/>
    </row>
    <row r="132" spans="6:6" ht="15.75" customHeight="1" x14ac:dyDescent="0.25">
      <c r="F132" s="24"/>
    </row>
    <row r="133" spans="6:6" ht="15.75" customHeight="1" x14ac:dyDescent="0.25">
      <c r="F133" s="24"/>
    </row>
    <row r="134" spans="6:6" ht="15.75" customHeight="1" x14ac:dyDescent="0.25">
      <c r="F134" s="24"/>
    </row>
    <row r="135" spans="6:6" ht="15.75" customHeight="1" x14ac:dyDescent="0.25">
      <c r="F135" s="24"/>
    </row>
    <row r="136" spans="6:6" ht="15.75" customHeight="1" x14ac:dyDescent="0.25">
      <c r="F136" s="24"/>
    </row>
    <row r="137" spans="6:6" ht="15.75" customHeight="1" x14ac:dyDescent="0.25">
      <c r="F137" s="24"/>
    </row>
    <row r="138" spans="6:6" ht="15.75" customHeight="1" x14ac:dyDescent="0.25">
      <c r="F138" s="24"/>
    </row>
    <row r="139" spans="6:6" ht="15.75" customHeight="1" x14ac:dyDescent="0.25">
      <c r="F139" s="24"/>
    </row>
    <row r="140" spans="6:6" ht="15.75" customHeight="1" x14ac:dyDescent="0.25">
      <c r="F140" s="24"/>
    </row>
    <row r="141" spans="6:6" ht="15.75" customHeight="1" x14ac:dyDescent="0.25">
      <c r="F141" s="24"/>
    </row>
    <row r="142" spans="6:6" ht="15.75" customHeight="1" x14ac:dyDescent="0.25">
      <c r="F142" s="24"/>
    </row>
    <row r="143" spans="6:6" ht="15.75" customHeight="1" x14ac:dyDescent="0.25">
      <c r="F143" s="24"/>
    </row>
    <row r="144" spans="6:6" ht="15.75" customHeight="1" x14ac:dyDescent="0.25">
      <c r="F144" s="24"/>
    </row>
    <row r="145" spans="6:6" ht="15.75" customHeight="1" x14ac:dyDescent="0.25">
      <c r="F145" s="24"/>
    </row>
    <row r="146" spans="6:6" ht="15.75" customHeight="1" x14ac:dyDescent="0.25">
      <c r="F146" s="24"/>
    </row>
    <row r="147" spans="6:6" ht="15.75" customHeight="1" x14ac:dyDescent="0.25">
      <c r="F147" s="24"/>
    </row>
    <row r="148" spans="6:6" ht="15.75" customHeight="1" x14ac:dyDescent="0.25">
      <c r="F148" s="24"/>
    </row>
    <row r="149" spans="6:6" ht="15.75" customHeight="1" x14ac:dyDescent="0.25">
      <c r="F149" s="24"/>
    </row>
    <row r="150" spans="6:6" ht="15.75" customHeight="1" x14ac:dyDescent="0.25">
      <c r="F150" s="24"/>
    </row>
    <row r="151" spans="6:6" ht="15.75" customHeight="1" x14ac:dyDescent="0.25">
      <c r="F151" s="24"/>
    </row>
    <row r="152" spans="6:6" ht="15.75" customHeight="1" x14ac:dyDescent="0.25">
      <c r="F152" s="24"/>
    </row>
    <row r="153" spans="6:6" ht="15.75" customHeight="1" x14ac:dyDescent="0.25">
      <c r="F153" s="24"/>
    </row>
    <row r="154" spans="6:6" ht="15.75" customHeight="1" x14ac:dyDescent="0.25">
      <c r="F154" s="24"/>
    </row>
    <row r="155" spans="6:6" ht="15.75" customHeight="1" x14ac:dyDescent="0.25">
      <c r="F155" s="24"/>
    </row>
    <row r="156" spans="6:6" ht="15.75" customHeight="1" x14ac:dyDescent="0.25">
      <c r="F156" s="24"/>
    </row>
    <row r="157" spans="6:6" ht="15.75" customHeight="1" x14ac:dyDescent="0.25">
      <c r="F157" s="24"/>
    </row>
    <row r="158" spans="6:6" ht="15.75" customHeight="1" x14ac:dyDescent="0.25">
      <c r="F158" s="24"/>
    </row>
    <row r="159" spans="6:6" ht="15.75" customHeight="1" x14ac:dyDescent="0.25">
      <c r="F159" s="24"/>
    </row>
    <row r="160" spans="6:6" ht="15.75" customHeight="1" x14ac:dyDescent="0.25">
      <c r="F160" s="24"/>
    </row>
    <row r="161" spans="6:6" ht="15.75" customHeight="1" x14ac:dyDescent="0.25">
      <c r="F161" s="24"/>
    </row>
    <row r="162" spans="6:6" ht="15.75" customHeight="1" x14ac:dyDescent="0.25">
      <c r="F162" s="24"/>
    </row>
    <row r="163" spans="6:6" ht="15.75" customHeight="1" x14ac:dyDescent="0.25">
      <c r="F163" s="24"/>
    </row>
    <row r="164" spans="6:6" ht="15.75" customHeight="1" x14ac:dyDescent="0.25">
      <c r="F164" s="24"/>
    </row>
    <row r="165" spans="6:6" ht="15.75" customHeight="1" x14ac:dyDescent="0.25">
      <c r="F165" s="24"/>
    </row>
    <row r="166" spans="6:6" ht="15.75" customHeight="1" x14ac:dyDescent="0.25">
      <c r="F166" s="24"/>
    </row>
    <row r="167" spans="6:6" ht="15.75" customHeight="1" x14ac:dyDescent="0.25">
      <c r="F167" s="24"/>
    </row>
    <row r="168" spans="6:6" ht="15.75" customHeight="1" x14ac:dyDescent="0.25">
      <c r="F168" s="24"/>
    </row>
    <row r="169" spans="6:6" ht="15.75" customHeight="1" x14ac:dyDescent="0.25">
      <c r="F169" s="24"/>
    </row>
    <row r="170" spans="6:6" ht="15.75" customHeight="1" x14ac:dyDescent="0.25">
      <c r="F170" s="24"/>
    </row>
    <row r="171" spans="6:6" ht="15.75" customHeight="1" x14ac:dyDescent="0.25">
      <c r="F171" s="24"/>
    </row>
    <row r="172" spans="6:6" ht="15.75" customHeight="1" x14ac:dyDescent="0.25">
      <c r="F172" s="24"/>
    </row>
    <row r="173" spans="6:6" ht="15.75" customHeight="1" x14ac:dyDescent="0.25">
      <c r="F173" s="24"/>
    </row>
    <row r="174" spans="6:6" ht="15.75" customHeight="1" x14ac:dyDescent="0.25">
      <c r="F174" s="24"/>
    </row>
    <row r="175" spans="6:6" ht="15.75" customHeight="1" x14ac:dyDescent="0.25">
      <c r="F175" s="24"/>
    </row>
    <row r="176" spans="6:6" ht="15.75" customHeight="1" x14ac:dyDescent="0.25">
      <c r="F176" s="24"/>
    </row>
    <row r="177" spans="6:6" ht="15.75" customHeight="1" x14ac:dyDescent="0.25">
      <c r="F177" s="24"/>
    </row>
    <row r="178" spans="6:6" ht="15.75" customHeight="1" x14ac:dyDescent="0.25">
      <c r="F178" s="24"/>
    </row>
    <row r="179" spans="6:6" ht="15.75" customHeight="1" x14ac:dyDescent="0.25">
      <c r="F179" s="24"/>
    </row>
    <row r="180" spans="6:6" ht="15.75" customHeight="1" x14ac:dyDescent="0.25">
      <c r="F180" s="24"/>
    </row>
    <row r="181" spans="6:6" ht="15.75" customHeight="1" x14ac:dyDescent="0.25">
      <c r="F181" s="24"/>
    </row>
    <row r="182" spans="6:6" ht="15.75" customHeight="1" x14ac:dyDescent="0.25">
      <c r="F182" s="24"/>
    </row>
    <row r="183" spans="6:6" ht="15.75" customHeight="1" x14ac:dyDescent="0.25">
      <c r="F183" s="24"/>
    </row>
    <row r="184" spans="6:6" ht="15.75" customHeight="1" x14ac:dyDescent="0.25">
      <c r="F184" s="24"/>
    </row>
    <row r="185" spans="6:6" ht="15.75" customHeight="1" x14ac:dyDescent="0.25">
      <c r="F185" s="24"/>
    </row>
    <row r="186" spans="6:6" ht="15.75" customHeight="1" x14ac:dyDescent="0.25">
      <c r="F186" s="24"/>
    </row>
    <row r="187" spans="6:6" ht="15.75" customHeight="1" x14ac:dyDescent="0.25">
      <c r="F187" s="24"/>
    </row>
    <row r="188" spans="6:6" ht="15.75" customHeight="1" x14ac:dyDescent="0.25">
      <c r="F188" s="24"/>
    </row>
    <row r="189" spans="6:6" ht="15.75" customHeight="1" x14ac:dyDescent="0.25">
      <c r="F189" s="24"/>
    </row>
    <row r="190" spans="6:6" ht="15.75" customHeight="1" x14ac:dyDescent="0.25">
      <c r="F190" s="24"/>
    </row>
    <row r="191" spans="6:6" ht="15.75" customHeight="1" x14ac:dyDescent="0.25">
      <c r="F191" s="24"/>
    </row>
    <row r="192" spans="6:6" ht="15.75" customHeight="1" x14ac:dyDescent="0.25">
      <c r="F192" s="24"/>
    </row>
    <row r="193" spans="6:6" ht="15.75" customHeight="1" x14ac:dyDescent="0.25">
      <c r="F193" s="24"/>
    </row>
    <row r="194" spans="6:6" ht="15.75" customHeight="1" x14ac:dyDescent="0.25">
      <c r="F194" s="24"/>
    </row>
    <row r="195" spans="6:6" ht="15.75" customHeight="1" x14ac:dyDescent="0.25">
      <c r="F195" s="24"/>
    </row>
    <row r="196" spans="6:6" ht="15.75" customHeight="1" x14ac:dyDescent="0.25">
      <c r="F196" s="24"/>
    </row>
    <row r="197" spans="6:6" ht="15.75" customHeight="1" x14ac:dyDescent="0.25">
      <c r="F197" s="24"/>
    </row>
    <row r="198" spans="6:6" ht="15.75" customHeight="1" x14ac:dyDescent="0.25">
      <c r="F198" s="24"/>
    </row>
    <row r="199" spans="6:6" ht="15.75" customHeight="1" x14ac:dyDescent="0.25">
      <c r="F199" s="24"/>
    </row>
    <row r="200" spans="6:6" ht="15.75" customHeight="1" x14ac:dyDescent="0.25">
      <c r="F200" s="24"/>
    </row>
    <row r="201" spans="6:6" ht="15.75" customHeight="1" x14ac:dyDescent="0.25">
      <c r="F201" s="24"/>
    </row>
    <row r="202" spans="6:6" ht="15.75" customHeight="1" x14ac:dyDescent="0.25">
      <c r="F202" s="24"/>
    </row>
    <row r="203" spans="6:6" ht="15.75" customHeight="1" x14ac:dyDescent="0.25">
      <c r="F203" s="24"/>
    </row>
    <row r="204" spans="6:6" ht="15.75" customHeight="1" x14ac:dyDescent="0.25">
      <c r="F204" s="24"/>
    </row>
    <row r="205" spans="6:6" ht="15.75" customHeight="1" x14ac:dyDescent="0.25">
      <c r="F205" s="24"/>
    </row>
    <row r="206" spans="6:6" ht="15.75" customHeight="1" x14ac:dyDescent="0.25">
      <c r="F206" s="24"/>
    </row>
    <row r="207" spans="6:6" ht="15.75" customHeight="1" x14ac:dyDescent="0.25">
      <c r="F207" s="24"/>
    </row>
    <row r="208" spans="6:6" ht="15.75" customHeight="1" x14ac:dyDescent="0.25">
      <c r="F208" s="24"/>
    </row>
    <row r="209" spans="6:6" ht="15.75" customHeight="1" x14ac:dyDescent="0.25">
      <c r="F209" s="24"/>
    </row>
    <row r="210" spans="6:6" ht="15.75" customHeight="1" x14ac:dyDescent="0.25">
      <c r="F210" s="24"/>
    </row>
    <row r="211" spans="6:6" ht="15.75" customHeight="1" x14ac:dyDescent="0.25">
      <c r="F211" s="24"/>
    </row>
    <row r="212" spans="6:6" ht="15.75" customHeight="1" x14ac:dyDescent="0.25">
      <c r="F212" s="24"/>
    </row>
    <row r="213" spans="6:6" ht="15.75" customHeight="1" x14ac:dyDescent="0.25">
      <c r="F213" s="24"/>
    </row>
    <row r="214" spans="6:6" ht="15.75" customHeight="1" x14ac:dyDescent="0.25">
      <c r="F214" s="24"/>
    </row>
    <row r="215" spans="6:6" ht="15.75" customHeight="1" x14ac:dyDescent="0.25">
      <c r="F215" s="24"/>
    </row>
    <row r="216" spans="6:6" ht="15.75" customHeight="1" x14ac:dyDescent="0.25">
      <c r="F216" s="24"/>
    </row>
    <row r="217" spans="6:6" ht="15.75" customHeight="1" x14ac:dyDescent="0.25">
      <c r="F217" s="24"/>
    </row>
    <row r="218" spans="6:6" ht="15.75" customHeight="1" x14ac:dyDescent="0.25">
      <c r="F218" s="24"/>
    </row>
    <row r="219" spans="6:6" ht="15.75" customHeight="1" x14ac:dyDescent="0.25">
      <c r="F219" s="24"/>
    </row>
    <row r="220" spans="6:6" ht="15.75" customHeight="1" x14ac:dyDescent="0.25">
      <c r="F220" s="24"/>
    </row>
    <row r="221" spans="6:6" ht="15.75" customHeight="1" x14ac:dyDescent="0.25">
      <c r="F221" s="24"/>
    </row>
    <row r="222" spans="6:6" ht="15.75" customHeight="1" x14ac:dyDescent="0.25">
      <c r="F222" s="24"/>
    </row>
    <row r="223" spans="6:6" ht="15.75" customHeight="1" x14ac:dyDescent="0.25">
      <c r="F223" s="24"/>
    </row>
    <row r="224" spans="6:6" ht="15.75" customHeight="1" x14ac:dyDescent="0.25">
      <c r="F224" s="24"/>
    </row>
    <row r="225" spans="6:6" ht="15.75" customHeight="1" x14ac:dyDescent="0.25">
      <c r="F225" s="24"/>
    </row>
    <row r="226" spans="6:6" ht="15.75" customHeight="1" x14ac:dyDescent="0.25">
      <c r="F226" s="24"/>
    </row>
    <row r="227" spans="6:6" ht="14.25" customHeight="1" x14ac:dyDescent="0.25"/>
    <row r="228" spans="6:6" ht="14.25" customHeight="1" x14ac:dyDescent="0.25"/>
    <row r="229" spans="6:6" ht="14.25" customHeight="1" x14ac:dyDescent="0.25"/>
    <row r="230" spans="6:6" ht="14.25" customHeight="1" x14ac:dyDescent="0.25"/>
    <row r="231" spans="6:6" ht="14.25" customHeight="1" x14ac:dyDescent="0.25"/>
    <row r="232" spans="6:6" ht="14.25" customHeight="1" x14ac:dyDescent="0.25"/>
    <row r="233" spans="6:6" ht="14.25" customHeight="1" x14ac:dyDescent="0.25"/>
    <row r="234" spans="6:6" ht="14.25" customHeight="1" x14ac:dyDescent="0.25"/>
    <row r="235" spans="6:6" ht="14.25" customHeight="1" x14ac:dyDescent="0.25"/>
    <row r="236" spans="6:6" ht="14.25" customHeight="1" x14ac:dyDescent="0.25"/>
    <row r="237" spans="6:6" ht="14.25" customHeight="1" x14ac:dyDescent="0.25"/>
    <row r="238" spans="6:6" ht="14.25" customHeight="1" x14ac:dyDescent="0.25"/>
    <row r="239" spans="6:6" ht="14.25" customHeight="1" x14ac:dyDescent="0.25"/>
    <row r="240" spans="6:6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2">
    <mergeCell ref="A1:F1"/>
    <mergeCell ref="A2:F2"/>
  </mergeCells>
  <pageMargins left="0.511811024" right="0.511811024" top="0.78740157499999996" bottom="0.78740157499999996" header="0" footer="0"/>
  <pageSetup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018"/>
  <sheetViews>
    <sheetView zoomScale="171" zoomScaleNormal="171" workbookViewId="0">
      <selection activeCell="A4" sqref="A4:XFD4"/>
    </sheetView>
  </sheetViews>
  <sheetFormatPr defaultColWidth="12.625" defaultRowHeight="15" customHeight="1" x14ac:dyDescent="0.3"/>
  <cols>
    <col min="1" max="1" width="22.125" style="41" customWidth="1"/>
    <col min="2" max="2" width="10.25" style="41" customWidth="1"/>
    <col min="3" max="3" width="11.5" style="41" bestFit="1" customWidth="1"/>
    <col min="4" max="4" width="11.5" style="41" customWidth="1"/>
    <col min="5" max="5" width="10.5" style="41" bestFit="1" customWidth="1"/>
    <col min="6" max="6" width="9.5" style="41" customWidth="1"/>
    <col min="7" max="7" width="12.5" style="41" customWidth="1"/>
    <col min="8" max="8" width="9.25" style="41" bestFit="1" customWidth="1"/>
    <col min="9" max="25" width="8.625" style="41" customWidth="1"/>
    <col min="26" max="16384" width="12.625" style="41"/>
  </cols>
  <sheetData>
    <row r="1" spans="1:25" ht="14.25" customHeight="1" x14ac:dyDescent="0.3">
      <c r="A1" s="221" t="s">
        <v>137</v>
      </c>
      <c r="B1" s="222"/>
      <c r="C1" s="222"/>
      <c r="D1" s="222"/>
      <c r="E1" s="222"/>
      <c r="F1" s="222"/>
      <c r="G1" s="223"/>
      <c r="H1" s="39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</row>
    <row r="2" spans="1:25" s="2" customFormat="1" ht="15.75" customHeight="1" x14ac:dyDescent="0.25">
      <c r="A2" s="80" t="s">
        <v>138</v>
      </c>
      <c r="B2" s="45"/>
      <c r="C2" s="46"/>
      <c r="D2" s="46"/>
      <c r="E2" s="46"/>
      <c r="F2" s="46"/>
      <c r="G2" s="81"/>
      <c r="H2" s="44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</row>
    <row r="3" spans="1:25" s="2" customFormat="1" ht="15.75" customHeight="1" x14ac:dyDescent="0.25">
      <c r="A3" s="80" t="s">
        <v>2</v>
      </c>
      <c r="B3" s="47"/>
      <c r="C3" s="48"/>
      <c r="D3" s="48"/>
      <c r="E3" s="43"/>
      <c r="F3" s="43"/>
      <c r="G3" s="79"/>
      <c r="H3" s="44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s="2" customFormat="1" ht="14.25" customHeight="1" x14ac:dyDescent="0.25">
      <c r="A4" s="77" t="s">
        <v>139</v>
      </c>
      <c r="B4" s="74"/>
      <c r="C4" s="224" t="s">
        <v>140</v>
      </c>
      <c r="D4" s="225"/>
      <c r="E4" s="226"/>
      <c r="F4" s="227"/>
      <c r="G4" s="78" t="s">
        <v>141</v>
      </c>
      <c r="H4" s="44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s="4" customFormat="1" ht="27" x14ac:dyDescent="0.25">
      <c r="A5" s="61" t="s">
        <v>142</v>
      </c>
      <c r="B5" s="75" t="s">
        <v>143</v>
      </c>
      <c r="C5" s="49" t="s">
        <v>144</v>
      </c>
      <c r="D5" s="49" t="s">
        <v>107</v>
      </c>
      <c r="E5" s="49" t="s">
        <v>145</v>
      </c>
      <c r="F5" s="50" t="s">
        <v>146</v>
      </c>
      <c r="G5" s="61" t="s">
        <v>147</v>
      </c>
      <c r="H5" s="51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</row>
    <row r="6" spans="1:25" s="2" customFormat="1" ht="13.5" x14ac:dyDescent="0.25">
      <c r="A6" s="137" t="s">
        <v>329</v>
      </c>
      <c r="B6" s="139">
        <v>246000</v>
      </c>
      <c r="C6" s="140">
        <v>0</v>
      </c>
      <c r="D6" s="140">
        <f>B6</f>
        <v>246000</v>
      </c>
      <c r="E6" s="141"/>
      <c r="F6" s="142"/>
      <c r="G6" s="140"/>
      <c r="H6" s="44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s="2" customFormat="1" ht="13.5" x14ac:dyDescent="0.25">
      <c r="A7" s="3" t="s">
        <v>436</v>
      </c>
      <c r="B7" s="154">
        <v>0</v>
      </c>
      <c r="C7" s="140">
        <v>0</v>
      </c>
      <c r="D7" s="140">
        <f>D6-C7</f>
        <v>246000</v>
      </c>
      <c r="E7" s="141"/>
      <c r="F7" s="143"/>
      <c r="G7" s="140"/>
      <c r="I7" s="43"/>
      <c r="J7" s="138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s="2" customFormat="1" ht="14.25" customHeight="1" x14ac:dyDescent="0.25">
      <c r="A8" s="3" t="s">
        <v>324</v>
      </c>
      <c r="B8" s="144">
        <v>182500</v>
      </c>
      <c r="C8" s="25">
        <f>500+35500+6000+9000</f>
        <v>51000</v>
      </c>
      <c r="D8" s="140">
        <f>D7-C8+B8</f>
        <v>377500</v>
      </c>
      <c r="E8" s="25">
        <f>30.92+1.45+2195.32+161.17+371.04+29.76+556.56+48.24</f>
        <v>3394.46</v>
      </c>
      <c r="F8" s="145">
        <f>6.47+470.73+80.16+120.96</f>
        <v>678.32</v>
      </c>
      <c r="G8" s="140">
        <f>E8-F8</f>
        <v>2716.14</v>
      </c>
      <c r="H8" s="44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s="2" customFormat="1" ht="14.25" customHeight="1" x14ac:dyDescent="0.25">
      <c r="A9" s="3" t="s">
        <v>325</v>
      </c>
      <c r="B9" s="146"/>
      <c r="C9" s="25">
        <f>12000+47500</f>
        <v>59500</v>
      </c>
      <c r="D9" s="140">
        <f t="shared" ref="D9:D18" si="0">D8-C9</f>
        <v>318000</v>
      </c>
      <c r="E9" s="25">
        <f>836.16+19.68+3309.8+370.5</f>
        <v>4536.1400000000003</v>
      </c>
      <c r="F9" s="145">
        <f>171.12+735.3</f>
        <v>906.42</v>
      </c>
      <c r="G9" s="140">
        <f>E9-F9</f>
        <v>3629.7200000000003</v>
      </c>
      <c r="H9" s="5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s="2" customFormat="1" ht="14.25" customHeight="1" x14ac:dyDescent="0.25">
      <c r="A10" s="3" t="s">
        <v>326</v>
      </c>
      <c r="B10" s="146"/>
      <c r="C10" s="84">
        <f>14000+3000+10000+500+25000</f>
        <v>52500</v>
      </c>
      <c r="D10" s="140">
        <f t="shared" si="0"/>
        <v>265500</v>
      </c>
      <c r="E10" s="84">
        <f>1090.32+11.2+233.64+3.6+778.8+23.8+38.94+1.79+1947+129.5</f>
        <v>4258.59</v>
      </c>
      <c r="F10" s="147">
        <f>220.08+47.4+160.4+8.14+415</f>
        <v>851.02</v>
      </c>
      <c r="G10" s="25">
        <f>E10-F10</f>
        <v>3407.57</v>
      </c>
      <c r="H10" s="44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s="2" customFormat="1" ht="14.25" customHeight="1" x14ac:dyDescent="0.25">
      <c r="A11" s="3" t="s">
        <v>442</v>
      </c>
      <c r="B11" s="146"/>
      <c r="C11" s="82">
        <f>10000+15500</f>
        <v>25500</v>
      </c>
      <c r="D11" s="140">
        <f t="shared" si="0"/>
        <v>240000</v>
      </c>
      <c r="E11" s="84">
        <f>866.8+71.4+1343.54+116.87</f>
        <v>2398.6099999999997</v>
      </c>
      <c r="F11" s="147">
        <f>187.6+292.02</f>
        <v>479.62</v>
      </c>
      <c r="G11" s="25">
        <v>1918.99</v>
      </c>
      <c r="H11" s="44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s="2" customFormat="1" ht="14.25" customHeight="1" x14ac:dyDescent="0.25">
      <c r="A12" s="3" t="s">
        <v>327</v>
      </c>
      <c r="B12" s="146"/>
      <c r="C12" s="84">
        <f>15500+18500+23000</f>
        <v>57000</v>
      </c>
      <c r="D12" s="140">
        <f t="shared" si="0"/>
        <v>183000</v>
      </c>
      <c r="E12" s="84">
        <f>1472.5+79.98+1757.5+102.86+2185+137.08</f>
        <v>5734.92</v>
      </c>
      <c r="F12" s="147">
        <f>310.31+371.85+464.14</f>
        <v>1146.3000000000002</v>
      </c>
      <c r="G12" s="25">
        <f t="shared" ref="G12:G18" si="1">E12-F12</f>
        <v>4588.62</v>
      </c>
      <c r="H12" s="44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s="2" customFormat="1" ht="14.25" customHeight="1" x14ac:dyDescent="0.25">
      <c r="A13" s="3" t="s">
        <v>443</v>
      </c>
      <c r="B13" s="146"/>
      <c r="C13" s="25">
        <v>84500</v>
      </c>
      <c r="D13" s="140">
        <f t="shared" si="0"/>
        <v>98500</v>
      </c>
      <c r="E13" s="25">
        <f>3166.19+493.26</f>
        <v>3659.45</v>
      </c>
      <c r="F13" s="145">
        <v>821.34</v>
      </c>
      <c r="G13" s="25">
        <f t="shared" si="1"/>
        <v>2838.1099999999997</v>
      </c>
      <c r="H13" s="4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s="2" customFormat="1" ht="14.25" customHeight="1" x14ac:dyDescent="0.25">
      <c r="A14" s="3" t="s">
        <v>444</v>
      </c>
      <c r="B14" s="148"/>
      <c r="C14" s="149">
        <v>39000</v>
      </c>
      <c r="D14" s="140">
        <f t="shared" si="0"/>
        <v>59500</v>
      </c>
      <c r="E14" s="149">
        <f>1783.08+172.73</f>
        <v>1955.81</v>
      </c>
      <c r="F14" s="150">
        <v>390.89</v>
      </c>
      <c r="G14" s="25">
        <f t="shared" si="1"/>
        <v>1564.92</v>
      </c>
      <c r="H14" s="44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s="2" customFormat="1" ht="14.25" customHeight="1" x14ac:dyDescent="0.25">
      <c r="A15" s="3" t="s">
        <v>445</v>
      </c>
      <c r="B15" s="151"/>
      <c r="C15" s="152">
        <v>18500</v>
      </c>
      <c r="D15" s="140">
        <f t="shared" si="0"/>
        <v>41000</v>
      </c>
      <c r="E15" s="152">
        <f>1000.11+92.41</f>
        <v>1092.52</v>
      </c>
      <c r="F15" s="153">
        <v>218.42</v>
      </c>
      <c r="G15" s="25">
        <f t="shared" si="1"/>
        <v>874.1</v>
      </c>
      <c r="H15" s="44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s="2" customFormat="1" ht="14.25" customHeight="1" x14ac:dyDescent="0.25">
      <c r="A16" s="3" t="s">
        <v>295</v>
      </c>
      <c r="B16" s="151"/>
      <c r="C16" s="152">
        <v>14500</v>
      </c>
      <c r="D16" s="140">
        <f t="shared" si="0"/>
        <v>26500</v>
      </c>
      <c r="E16" s="152">
        <f>901.32+48.75</f>
        <v>950.07</v>
      </c>
      <c r="F16" s="153">
        <v>189.93</v>
      </c>
      <c r="G16" s="25">
        <f t="shared" si="1"/>
        <v>760.1400000000001</v>
      </c>
      <c r="H16" s="44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s="2" customFormat="1" ht="14.25" customHeight="1" x14ac:dyDescent="0.25">
      <c r="A17" s="3" t="s">
        <v>296</v>
      </c>
      <c r="B17" s="151"/>
      <c r="C17" s="152">
        <v>23000</v>
      </c>
      <c r="D17" s="140">
        <f t="shared" si="0"/>
        <v>3500</v>
      </c>
      <c r="E17" s="152">
        <f>1638.06+90.23</f>
        <v>1728.29</v>
      </c>
      <c r="F17" s="153">
        <v>345.63</v>
      </c>
      <c r="G17" s="25">
        <f t="shared" si="1"/>
        <v>1382.6599999999999</v>
      </c>
      <c r="H17" s="44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s="2" customFormat="1" ht="14.25" customHeight="1" x14ac:dyDescent="0.25">
      <c r="A18" s="3" t="s">
        <v>297</v>
      </c>
      <c r="B18" s="151"/>
      <c r="C18" s="152">
        <v>2000</v>
      </c>
      <c r="D18" s="140">
        <f t="shared" si="0"/>
        <v>1500</v>
      </c>
      <c r="E18" s="152">
        <f>158.04+6.47</f>
        <v>164.51</v>
      </c>
      <c r="F18" s="153">
        <v>32.880000000000003</v>
      </c>
      <c r="G18" s="25">
        <f t="shared" si="1"/>
        <v>131.63</v>
      </c>
      <c r="H18" s="44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s="2" customFormat="1" ht="14.25" customHeight="1" x14ac:dyDescent="0.25">
      <c r="A19" s="3" t="s">
        <v>449</v>
      </c>
      <c r="B19" s="76"/>
      <c r="C19" s="140">
        <v>1500</v>
      </c>
      <c r="D19" s="140">
        <v>0</v>
      </c>
      <c r="E19" s="140">
        <v>0</v>
      </c>
      <c r="F19" s="140">
        <v>0</v>
      </c>
      <c r="G19" s="155">
        <v>113.55</v>
      </c>
      <c r="H19" s="44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s="30" customFormat="1" ht="14.25" customHeight="1" x14ac:dyDescent="0.25">
      <c r="A20" s="3" t="s">
        <v>399</v>
      </c>
      <c r="B20" s="73">
        <f>SUM(B6:B19)</f>
        <v>428500</v>
      </c>
      <c r="C20" s="73">
        <f>SUM(C6:C19)</f>
        <v>428500</v>
      </c>
      <c r="D20" s="33"/>
      <c r="E20" s="58">
        <f t="shared" ref="E20:F20" si="2">SUM(E7:E19)</f>
        <v>29873.370000000003</v>
      </c>
      <c r="F20" s="58">
        <f t="shared" si="2"/>
        <v>6060.7700000000013</v>
      </c>
      <c r="G20" s="58">
        <f>SUM(G8:G19)</f>
        <v>23926.149999999998</v>
      </c>
      <c r="H20" s="62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</row>
    <row r="21" spans="1:25" s="30" customFormat="1" ht="14.25" customHeight="1" x14ac:dyDescent="0.25">
      <c r="B21" s="65"/>
      <c r="C21" s="31"/>
      <c r="D21" s="31"/>
      <c r="E21" s="31"/>
      <c r="G21" s="31"/>
    </row>
    <row r="22" spans="1:25" s="30" customFormat="1" ht="14.25" customHeight="1" x14ac:dyDescent="0.25">
      <c r="C22" s="31"/>
      <c r="D22" s="31"/>
      <c r="E22" s="31"/>
      <c r="G22" s="31"/>
    </row>
    <row r="23" spans="1:25" s="30" customFormat="1" ht="14.25" customHeight="1" x14ac:dyDescent="0.25">
      <c r="C23" s="31"/>
      <c r="D23" s="31"/>
      <c r="E23" s="31"/>
      <c r="G23" s="31"/>
      <c r="H23" s="65"/>
    </row>
    <row r="24" spans="1:25" s="30" customFormat="1" ht="14.25" customHeight="1" x14ac:dyDescent="0.25">
      <c r="A24" s="30" t="s">
        <v>446</v>
      </c>
      <c r="C24" s="54"/>
      <c r="D24" s="54"/>
      <c r="E24" s="31"/>
      <c r="G24" s="31"/>
    </row>
    <row r="25" spans="1:25" s="30" customFormat="1" ht="14.25" customHeight="1" x14ac:dyDescent="0.25">
      <c r="C25" s="54"/>
      <c r="D25" s="54"/>
      <c r="E25" s="31"/>
      <c r="G25" s="31"/>
    </row>
    <row r="26" spans="1:25" s="64" customFormat="1" ht="14.25" customHeight="1" x14ac:dyDescent="0.3">
      <c r="A26" s="30"/>
      <c r="B26" s="30"/>
      <c r="C26" s="54"/>
      <c r="D26" s="54"/>
      <c r="E26" s="31"/>
      <c r="F26" s="30"/>
      <c r="G26" s="31"/>
    </row>
    <row r="27" spans="1:25" s="64" customFormat="1" ht="14.25" customHeight="1" x14ac:dyDescent="0.3">
      <c r="A27" s="30"/>
      <c r="B27" s="30"/>
      <c r="C27" s="54"/>
      <c r="D27" s="54"/>
      <c r="E27" s="31"/>
      <c r="F27" s="30"/>
      <c r="G27" s="31"/>
    </row>
    <row r="28" spans="1:25" s="64" customFormat="1" ht="14.25" customHeight="1" x14ac:dyDescent="0.3">
      <c r="A28" s="30"/>
      <c r="B28" s="30"/>
      <c r="C28" s="54"/>
      <c r="D28" s="54"/>
      <c r="E28" s="31"/>
      <c r="F28" s="30"/>
      <c r="G28" s="31"/>
    </row>
    <row r="29" spans="1:25" s="64" customFormat="1" ht="14.25" customHeight="1" x14ac:dyDescent="0.3">
      <c r="A29" s="30"/>
      <c r="B29" s="30"/>
      <c r="C29" s="55"/>
      <c r="D29" s="55"/>
      <c r="E29" s="31"/>
      <c r="F29" s="30"/>
      <c r="G29" s="31"/>
    </row>
    <row r="30" spans="1:25" s="64" customFormat="1" ht="14.25" customHeight="1" x14ac:dyDescent="0.3">
      <c r="A30" s="30"/>
      <c r="B30" s="30"/>
      <c r="C30" s="55"/>
      <c r="D30" s="55"/>
      <c r="E30" s="31"/>
      <c r="F30" s="30"/>
      <c r="G30" s="31"/>
    </row>
    <row r="31" spans="1:25" s="64" customFormat="1" ht="14.25" customHeight="1" x14ac:dyDescent="0.3">
      <c r="A31" s="30"/>
      <c r="B31" s="30"/>
      <c r="C31" s="54"/>
      <c r="D31" s="54"/>
      <c r="E31" s="31"/>
      <c r="F31" s="30"/>
      <c r="G31" s="31"/>
    </row>
    <row r="32" spans="1:25" s="64" customFormat="1" ht="14.25" customHeight="1" x14ac:dyDescent="0.3">
      <c r="A32" s="30" t="s">
        <v>446</v>
      </c>
      <c r="B32" s="30"/>
      <c r="C32" s="54"/>
      <c r="D32" s="54"/>
      <c r="E32" s="31"/>
      <c r="F32" s="30"/>
      <c r="G32" s="31"/>
    </row>
    <row r="33" spans="1:7" s="64" customFormat="1" ht="14.25" customHeight="1" x14ac:dyDescent="0.3">
      <c r="A33" s="30"/>
      <c r="B33" s="30"/>
      <c r="C33" s="54"/>
      <c r="D33" s="54"/>
      <c r="E33" s="31"/>
      <c r="F33" s="30"/>
      <c r="G33" s="31"/>
    </row>
    <row r="34" spans="1:7" s="64" customFormat="1" ht="14.25" customHeight="1" x14ac:dyDescent="0.3">
      <c r="A34" s="30"/>
      <c r="B34" s="30"/>
      <c r="C34" s="54"/>
      <c r="D34" s="54"/>
      <c r="E34" s="31"/>
      <c r="F34" s="30"/>
      <c r="G34" s="31"/>
    </row>
    <row r="35" spans="1:7" s="64" customFormat="1" ht="14.25" customHeight="1" x14ac:dyDescent="0.3">
      <c r="A35" s="30"/>
      <c r="B35" s="30"/>
      <c r="C35" s="54"/>
      <c r="D35" s="54"/>
      <c r="E35" s="31"/>
      <c r="F35" s="30"/>
      <c r="G35" s="31"/>
    </row>
    <row r="36" spans="1:7" s="64" customFormat="1" ht="14.25" customHeight="1" x14ac:dyDescent="0.3">
      <c r="A36" s="30"/>
      <c r="B36" s="30"/>
      <c r="C36" s="54"/>
      <c r="D36" s="54"/>
      <c r="E36" s="31"/>
      <c r="F36" s="30"/>
      <c r="G36" s="31"/>
    </row>
    <row r="37" spans="1:7" s="64" customFormat="1" ht="14.25" customHeight="1" x14ac:dyDescent="0.3">
      <c r="A37" s="30"/>
      <c r="B37" s="30"/>
      <c r="C37" s="54"/>
      <c r="D37" s="54"/>
      <c r="E37" s="31"/>
      <c r="F37" s="30"/>
      <c r="G37" s="31"/>
    </row>
    <row r="38" spans="1:7" s="64" customFormat="1" ht="14.25" customHeight="1" x14ac:dyDescent="0.3">
      <c r="A38" s="30"/>
      <c r="B38" s="30"/>
      <c r="C38" s="54"/>
      <c r="D38" s="54"/>
      <c r="E38" s="31"/>
      <c r="F38" s="30"/>
      <c r="G38" s="31"/>
    </row>
    <row r="39" spans="1:7" s="64" customFormat="1" ht="14.25" customHeight="1" x14ac:dyDescent="0.3">
      <c r="A39" s="30"/>
      <c r="B39" s="30"/>
      <c r="C39" s="54"/>
      <c r="D39" s="54"/>
      <c r="E39" s="31"/>
      <c r="F39" s="30"/>
      <c r="G39" s="31"/>
    </row>
    <row r="40" spans="1:7" s="64" customFormat="1" ht="14.25" customHeight="1" x14ac:dyDescent="0.3">
      <c r="A40" s="30"/>
      <c r="B40" s="30"/>
      <c r="C40" s="54"/>
      <c r="D40" s="54"/>
      <c r="E40" s="31"/>
      <c r="F40" s="30"/>
      <c r="G40" s="31"/>
    </row>
    <row r="41" spans="1:7" s="64" customFormat="1" ht="14.25" customHeight="1" x14ac:dyDescent="0.3">
      <c r="A41" s="30"/>
      <c r="B41" s="30"/>
      <c r="C41" s="54"/>
      <c r="D41" s="54"/>
      <c r="E41" s="31"/>
      <c r="F41" s="30"/>
      <c r="G41" s="31"/>
    </row>
    <row r="42" spans="1:7" s="64" customFormat="1" ht="14.25" customHeight="1" x14ac:dyDescent="0.3">
      <c r="A42" s="30"/>
      <c r="B42" s="30"/>
      <c r="C42" s="54"/>
      <c r="D42" s="54"/>
      <c r="E42" s="31"/>
      <c r="F42" s="30"/>
      <c r="G42" s="31"/>
    </row>
    <row r="43" spans="1:7" s="64" customFormat="1" ht="14.25" customHeight="1" x14ac:dyDescent="0.3">
      <c r="A43" s="30"/>
      <c r="B43" s="30"/>
      <c r="C43" s="54"/>
      <c r="D43" s="54"/>
      <c r="E43" s="65"/>
      <c r="F43" s="65"/>
      <c r="G43" s="30"/>
    </row>
    <row r="44" spans="1:7" s="64" customFormat="1" ht="14.25" customHeight="1" x14ac:dyDescent="0.3">
      <c r="A44" s="66" t="s">
        <v>446</v>
      </c>
      <c r="B44" s="67"/>
      <c r="C44" s="54"/>
      <c r="D44" s="54"/>
      <c r="E44" s="67"/>
      <c r="F44" s="67"/>
      <c r="G44" s="67"/>
    </row>
    <row r="45" spans="1:7" s="64" customFormat="1" ht="14.25" customHeight="1" x14ac:dyDescent="0.3">
      <c r="A45" s="66"/>
      <c r="B45" s="67"/>
      <c r="C45" s="54"/>
      <c r="D45" s="54"/>
      <c r="E45" s="67"/>
      <c r="F45" s="67"/>
      <c r="G45" s="67"/>
    </row>
    <row r="46" spans="1:7" s="64" customFormat="1" ht="14.25" customHeight="1" x14ac:dyDescent="0.3">
      <c r="A46" s="66"/>
      <c r="B46" s="67"/>
      <c r="C46" s="54"/>
      <c r="D46" s="54"/>
      <c r="E46" s="67"/>
      <c r="F46" s="67"/>
      <c r="G46" s="67"/>
    </row>
    <row r="47" spans="1:7" s="64" customFormat="1" ht="14.25" customHeight="1" x14ac:dyDescent="0.3">
      <c r="A47" s="66"/>
      <c r="B47" s="67"/>
      <c r="C47" s="54"/>
      <c r="D47" s="54"/>
      <c r="E47" s="67"/>
      <c r="F47" s="67"/>
      <c r="G47" s="67"/>
    </row>
    <row r="48" spans="1:7" s="64" customFormat="1" ht="14.25" customHeight="1" x14ac:dyDescent="0.3">
      <c r="A48" s="68"/>
      <c r="B48" s="69"/>
      <c r="C48" s="69"/>
      <c r="D48" s="69"/>
      <c r="E48" s="69"/>
      <c r="F48" s="69"/>
      <c r="G48" s="69"/>
    </row>
    <row r="49" spans="1:25" s="64" customFormat="1" ht="14.25" customHeight="1" x14ac:dyDescent="0.3">
      <c r="A49" s="68"/>
      <c r="B49" s="69"/>
      <c r="C49" s="69"/>
      <c r="D49" s="69"/>
      <c r="E49" s="69"/>
      <c r="F49" s="69"/>
      <c r="G49" s="69"/>
    </row>
    <row r="50" spans="1:25" s="64" customFormat="1" ht="14.25" customHeight="1" x14ac:dyDescent="0.3">
      <c r="A50" s="68"/>
      <c r="B50" s="69"/>
      <c r="C50" s="69"/>
      <c r="D50" s="69"/>
      <c r="E50" s="69"/>
      <c r="F50" s="69"/>
      <c r="G50" s="69"/>
    </row>
    <row r="51" spans="1:25" s="64" customFormat="1" ht="14.25" customHeight="1" x14ac:dyDescent="0.3">
      <c r="A51" s="68"/>
      <c r="B51" s="69"/>
      <c r="C51" s="69"/>
      <c r="D51" s="69"/>
      <c r="E51" s="69"/>
      <c r="F51" s="69"/>
      <c r="G51" s="69"/>
    </row>
    <row r="52" spans="1:25" s="64" customFormat="1" ht="14.25" customHeight="1" x14ac:dyDescent="0.3">
      <c r="A52" s="68"/>
      <c r="B52" s="69"/>
      <c r="C52" s="69"/>
      <c r="D52" s="69"/>
      <c r="E52" s="69"/>
      <c r="F52" s="69"/>
      <c r="G52" s="69"/>
    </row>
    <row r="53" spans="1:25" s="64" customFormat="1" ht="14.25" customHeight="1" x14ac:dyDescent="0.3">
      <c r="A53" s="68" t="s">
        <v>328</v>
      </c>
      <c r="B53" s="69"/>
      <c r="C53" s="69"/>
      <c r="D53" s="69"/>
      <c r="E53" s="69"/>
      <c r="F53" s="69"/>
      <c r="G53" s="69"/>
    </row>
    <row r="54" spans="1:25" s="64" customFormat="1" ht="14.25" customHeight="1" x14ac:dyDescent="0.3">
      <c r="A54" s="68"/>
      <c r="B54" s="69"/>
      <c r="C54" s="69"/>
      <c r="D54" s="69"/>
      <c r="E54" s="69"/>
      <c r="F54" s="69"/>
      <c r="G54" s="69"/>
    </row>
    <row r="55" spans="1:25" s="64" customFormat="1" ht="14.25" customHeight="1" x14ac:dyDescent="0.3">
      <c r="A55" s="68"/>
      <c r="B55" s="69"/>
      <c r="C55" s="69"/>
      <c r="D55" s="69"/>
      <c r="E55" s="69"/>
      <c r="F55" s="69"/>
      <c r="G55" s="69"/>
    </row>
    <row r="56" spans="1:25" s="64" customFormat="1" ht="14.25" customHeight="1" x14ac:dyDescent="0.3">
      <c r="A56" s="68"/>
      <c r="B56" s="70"/>
      <c r="C56" s="70"/>
      <c r="D56" s="70"/>
      <c r="E56" s="70"/>
      <c r="F56" s="70"/>
      <c r="G56" s="69"/>
    </row>
    <row r="57" spans="1:25" s="64" customFormat="1" ht="14.25" customHeight="1" x14ac:dyDescent="0.3">
      <c r="A57" s="68"/>
      <c r="B57" s="70"/>
      <c r="C57" s="70"/>
      <c r="D57" s="70"/>
      <c r="E57" s="70"/>
      <c r="F57" s="70"/>
      <c r="G57" s="69"/>
    </row>
    <row r="58" spans="1:25" s="64" customFormat="1" ht="14.25" customHeight="1" x14ac:dyDescent="0.3">
      <c r="A58" s="68"/>
      <c r="B58" s="70"/>
      <c r="C58" s="70"/>
      <c r="D58" s="70"/>
      <c r="E58" s="70"/>
      <c r="F58" s="70"/>
      <c r="G58" s="69"/>
    </row>
    <row r="59" spans="1:25" s="64" customFormat="1" ht="14.25" customHeight="1" x14ac:dyDescent="0.3">
      <c r="A59" s="68"/>
      <c r="B59" s="70"/>
      <c r="C59" s="70"/>
      <c r="D59" s="70"/>
      <c r="E59" s="70"/>
      <c r="F59" s="70"/>
      <c r="G59" s="69"/>
    </row>
    <row r="60" spans="1:25" s="64" customFormat="1" ht="14.25" customHeight="1" x14ac:dyDescent="0.3">
      <c r="A60" s="68"/>
      <c r="B60" s="70"/>
      <c r="C60" s="70"/>
      <c r="D60" s="70"/>
      <c r="E60" s="70"/>
      <c r="F60" s="70"/>
      <c r="G60" s="69"/>
    </row>
    <row r="61" spans="1:25" s="64" customFormat="1" ht="14.25" customHeight="1" x14ac:dyDescent="0.3">
      <c r="A61" s="68"/>
      <c r="B61" s="70"/>
      <c r="C61" s="70"/>
      <c r="D61" s="70"/>
      <c r="E61" s="70"/>
      <c r="F61" s="70"/>
      <c r="G61" s="69"/>
    </row>
    <row r="62" spans="1:25" s="64" customFormat="1" ht="14.25" customHeight="1" x14ac:dyDescent="0.3">
      <c r="A62" s="71"/>
      <c r="B62" s="71"/>
      <c r="C62" s="72"/>
      <c r="D62" s="72"/>
      <c r="E62" s="71"/>
      <c r="F62" s="71"/>
      <c r="G62" s="71"/>
    </row>
    <row r="63" spans="1:25" s="64" customFormat="1" ht="14.25" customHeight="1" x14ac:dyDescent="0.3">
      <c r="A63" s="228" t="s">
        <v>148</v>
      </c>
      <c r="B63" s="229"/>
      <c r="C63" s="229"/>
      <c r="D63" s="229"/>
      <c r="E63" s="229"/>
      <c r="F63" s="229"/>
      <c r="G63" s="229"/>
    </row>
    <row r="64" spans="1:25" s="64" customFormat="1" ht="14.25" customHeight="1" x14ac:dyDescent="0.3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</row>
    <row r="65" spans="1:25" ht="14.25" customHeight="1" x14ac:dyDescent="0.3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</row>
    <row r="66" spans="1:25" ht="14.25" customHeight="1" x14ac:dyDescent="0.3">
      <c r="A66" s="40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</row>
    <row r="67" spans="1:25" ht="14.25" customHeight="1" x14ac:dyDescent="0.3">
      <c r="A67" s="40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</row>
    <row r="68" spans="1:25" ht="14.25" customHeight="1" x14ac:dyDescent="0.3">
      <c r="A68" s="40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</row>
    <row r="69" spans="1:25" ht="14.25" customHeight="1" x14ac:dyDescent="0.3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</row>
    <row r="70" spans="1:25" ht="14.25" customHeight="1" x14ac:dyDescent="0.3">
      <c r="A70" s="40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</row>
    <row r="71" spans="1:25" ht="14.25" customHeight="1" x14ac:dyDescent="0.3">
      <c r="A71" s="40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</row>
    <row r="72" spans="1:25" ht="14.25" customHeight="1" x14ac:dyDescent="0.3">
      <c r="A72" s="40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</row>
    <row r="73" spans="1:25" ht="14.25" customHeight="1" x14ac:dyDescent="0.3">
      <c r="A73" s="40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</row>
    <row r="74" spans="1:25" ht="14.25" customHeight="1" x14ac:dyDescent="0.3">
      <c r="A74" s="40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</row>
    <row r="75" spans="1:25" ht="14.25" customHeight="1" x14ac:dyDescent="0.3">
      <c r="A75" s="4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</row>
    <row r="76" spans="1:25" ht="14.25" customHeight="1" x14ac:dyDescent="0.3">
      <c r="A76" s="40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</row>
    <row r="77" spans="1:25" ht="14.25" customHeight="1" x14ac:dyDescent="0.3">
      <c r="A77" s="4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</row>
    <row r="78" spans="1:25" ht="14.25" customHeight="1" x14ac:dyDescent="0.3">
      <c r="A78" s="40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</row>
    <row r="79" spans="1:25" ht="14.25" customHeight="1" x14ac:dyDescent="0.3">
      <c r="A79" s="4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</row>
    <row r="80" spans="1:25" ht="14.25" customHeight="1" x14ac:dyDescent="0.3">
      <c r="A80" s="40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</row>
    <row r="81" spans="1:25" ht="14.25" customHeight="1" x14ac:dyDescent="0.3">
      <c r="A81" s="4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</row>
    <row r="82" spans="1:25" ht="14.25" customHeight="1" x14ac:dyDescent="0.3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</row>
    <row r="83" spans="1:25" ht="14.25" customHeight="1" x14ac:dyDescent="0.3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</row>
    <row r="84" spans="1:25" ht="14.25" customHeight="1" x14ac:dyDescent="0.3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</row>
    <row r="85" spans="1:25" ht="14.25" customHeight="1" x14ac:dyDescent="0.3">
      <c r="A85" s="40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</row>
    <row r="86" spans="1:25" ht="14.25" customHeight="1" x14ac:dyDescent="0.3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</row>
    <row r="87" spans="1:25" ht="14.25" customHeight="1" x14ac:dyDescent="0.3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</row>
    <row r="88" spans="1:25" ht="14.25" customHeight="1" x14ac:dyDescent="0.3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ht="14.25" customHeight="1" x14ac:dyDescent="0.3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</row>
    <row r="90" spans="1:25" ht="14.25" customHeight="1" x14ac:dyDescent="0.3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</row>
    <row r="91" spans="1:25" ht="14.25" customHeight="1" x14ac:dyDescent="0.3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</row>
    <row r="92" spans="1:25" ht="14.25" customHeight="1" x14ac:dyDescent="0.3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</row>
    <row r="93" spans="1:25" ht="14.25" customHeight="1" x14ac:dyDescent="0.3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</row>
    <row r="94" spans="1:25" ht="14.25" customHeight="1" x14ac:dyDescent="0.3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</row>
    <row r="95" spans="1:25" ht="14.25" customHeight="1" x14ac:dyDescent="0.3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</row>
    <row r="96" spans="1:25" ht="14.25" customHeight="1" x14ac:dyDescent="0.3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</row>
    <row r="97" spans="1:25" ht="14.25" customHeight="1" x14ac:dyDescent="0.3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</row>
    <row r="98" spans="1:25" ht="14.25" customHeight="1" x14ac:dyDescent="0.3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</row>
    <row r="99" spans="1:25" ht="14.25" customHeight="1" x14ac:dyDescent="0.3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</row>
    <row r="100" spans="1:25" ht="14.25" customHeight="1" x14ac:dyDescent="0.3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</row>
    <row r="101" spans="1:25" ht="14.25" customHeight="1" x14ac:dyDescent="0.3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</row>
    <row r="102" spans="1:25" ht="14.25" customHeight="1" x14ac:dyDescent="0.3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</row>
    <row r="103" spans="1:25" ht="14.25" customHeight="1" x14ac:dyDescent="0.3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</row>
    <row r="104" spans="1:25" ht="14.25" customHeight="1" x14ac:dyDescent="0.3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</row>
    <row r="105" spans="1:25" ht="14.25" customHeight="1" x14ac:dyDescent="0.3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</row>
    <row r="106" spans="1:25" ht="14.25" customHeight="1" x14ac:dyDescent="0.3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</row>
    <row r="107" spans="1:25" ht="14.25" customHeight="1" x14ac:dyDescent="0.3">
      <c r="A107" s="40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</row>
    <row r="108" spans="1:25" ht="14.25" customHeight="1" x14ac:dyDescent="0.3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</row>
    <row r="109" spans="1:25" ht="14.25" customHeight="1" x14ac:dyDescent="0.3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</row>
    <row r="110" spans="1:25" ht="14.25" customHeight="1" x14ac:dyDescent="0.3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</row>
    <row r="111" spans="1:25" ht="14.25" customHeight="1" x14ac:dyDescent="0.3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</row>
    <row r="112" spans="1:25" ht="14.25" customHeight="1" x14ac:dyDescent="0.3">
      <c r="A112" s="40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</row>
    <row r="113" spans="1:25" ht="14.25" customHeight="1" x14ac:dyDescent="0.3">
      <c r="A113" s="40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</row>
    <row r="114" spans="1:25" ht="14.25" customHeight="1" x14ac:dyDescent="0.3">
      <c r="A114" s="40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</row>
    <row r="115" spans="1:25" ht="14.25" customHeight="1" x14ac:dyDescent="0.3">
      <c r="A115" s="40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</row>
    <row r="116" spans="1:25" ht="14.25" customHeight="1" x14ac:dyDescent="0.3">
      <c r="A116" s="40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</row>
    <row r="117" spans="1:25" ht="14.25" customHeight="1" x14ac:dyDescent="0.3">
      <c r="A117" s="40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</row>
    <row r="118" spans="1:25" ht="14.25" customHeight="1" x14ac:dyDescent="0.3">
      <c r="A118" s="40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</row>
    <row r="119" spans="1:25" ht="14.25" customHeight="1" x14ac:dyDescent="0.3">
      <c r="A119" s="40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</row>
    <row r="120" spans="1:25" ht="14.25" customHeight="1" x14ac:dyDescent="0.3">
      <c r="A120" s="40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</row>
    <row r="121" spans="1:25" ht="14.25" customHeight="1" x14ac:dyDescent="0.3">
      <c r="A121" s="40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</row>
    <row r="122" spans="1:25" ht="14.25" customHeight="1" x14ac:dyDescent="0.3">
      <c r="A122" s="40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ht="14.25" customHeight="1" x14ac:dyDescent="0.3">
      <c r="A123" s="40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</row>
    <row r="124" spans="1:25" ht="14.25" customHeight="1" x14ac:dyDescent="0.3">
      <c r="A124" s="40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</row>
    <row r="125" spans="1:25" ht="14.25" customHeight="1" x14ac:dyDescent="0.3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</row>
    <row r="126" spans="1:25" ht="14.25" customHeight="1" x14ac:dyDescent="0.3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</row>
    <row r="127" spans="1:25" ht="14.25" customHeight="1" x14ac:dyDescent="0.3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</row>
    <row r="128" spans="1:25" ht="14.25" customHeight="1" x14ac:dyDescent="0.3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</row>
    <row r="129" spans="1:25" ht="14.25" customHeight="1" x14ac:dyDescent="0.3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</row>
    <row r="130" spans="1:25" ht="14.25" customHeight="1" x14ac:dyDescent="0.3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</row>
    <row r="131" spans="1:25" ht="14.25" customHeight="1" x14ac:dyDescent="0.3">
      <c r="A131" s="40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</row>
    <row r="132" spans="1:25" ht="14.25" customHeight="1" x14ac:dyDescent="0.3">
      <c r="A132" s="40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</row>
    <row r="133" spans="1:25" ht="14.25" customHeight="1" x14ac:dyDescent="0.3">
      <c r="A133" s="40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</row>
    <row r="134" spans="1:25" ht="14.25" customHeight="1" x14ac:dyDescent="0.3">
      <c r="A134" s="40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</row>
    <row r="135" spans="1:25" ht="14.25" customHeight="1" x14ac:dyDescent="0.3">
      <c r="A135" s="40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</row>
    <row r="136" spans="1:25" ht="14.25" customHeight="1" x14ac:dyDescent="0.3">
      <c r="A136" s="40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</row>
    <row r="137" spans="1:25" ht="14.25" customHeight="1" x14ac:dyDescent="0.3">
      <c r="A137" s="40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</row>
    <row r="138" spans="1:25" ht="14.25" customHeight="1" x14ac:dyDescent="0.3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</row>
    <row r="139" spans="1:25" ht="14.25" customHeight="1" x14ac:dyDescent="0.3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</row>
    <row r="140" spans="1:25" ht="14.25" customHeight="1" x14ac:dyDescent="0.3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</row>
    <row r="141" spans="1:25" ht="14.25" customHeight="1" x14ac:dyDescent="0.3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</row>
    <row r="142" spans="1:25" ht="14.25" customHeight="1" x14ac:dyDescent="0.3">
      <c r="A142" s="40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</row>
    <row r="143" spans="1:25" ht="14.25" customHeight="1" x14ac:dyDescent="0.3">
      <c r="A143" s="40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</row>
    <row r="144" spans="1:25" ht="14.25" customHeight="1" x14ac:dyDescent="0.3">
      <c r="A144" s="40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</row>
    <row r="145" spans="1:25" ht="14.25" customHeight="1" x14ac:dyDescent="0.3">
      <c r="A145" s="40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</row>
    <row r="146" spans="1:25" ht="14.25" customHeight="1" x14ac:dyDescent="0.3">
      <c r="A146" s="40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</row>
    <row r="147" spans="1:25" ht="14.25" customHeight="1" x14ac:dyDescent="0.3">
      <c r="A147" s="40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</row>
    <row r="148" spans="1:25" ht="14.25" customHeight="1" x14ac:dyDescent="0.3">
      <c r="A148" s="40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</row>
    <row r="149" spans="1:25" ht="14.25" customHeight="1" x14ac:dyDescent="0.3">
      <c r="A149" s="40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</row>
    <row r="150" spans="1:25" ht="14.25" customHeight="1" x14ac:dyDescent="0.3">
      <c r="A150" s="40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</row>
    <row r="151" spans="1:25" ht="14.25" customHeight="1" x14ac:dyDescent="0.3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</row>
    <row r="152" spans="1:25" ht="14.25" customHeight="1" x14ac:dyDescent="0.3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</row>
    <row r="153" spans="1:25" ht="14.25" customHeight="1" x14ac:dyDescent="0.3">
      <c r="A153" s="40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</row>
    <row r="154" spans="1:25" ht="14.25" customHeight="1" x14ac:dyDescent="0.3">
      <c r="A154" s="40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</row>
    <row r="155" spans="1:25" ht="14.25" customHeight="1" x14ac:dyDescent="0.3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</row>
    <row r="156" spans="1:25" ht="14.25" customHeight="1" x14ac:dyDescent="0.3">
      <c r="A156" s="40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</row>
    <row r="157" spans="1:25" ht="14.25" customHeight="1" x14ac:dyDescent="0.3">
      <c r="A157" s="40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</row>
    <row r="158" spans="1:25" ht="14.25" customHeight="1" x14ac:dyDescent="0.3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</row>
    <row r="159" spans="1:25" ht="14.25" customHeight="1" x14ac:dyDescent="0.3">
      <c r="A159" s="40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</row>
    <row r="160" spans="1:25" ht="14.25" customHeight="1" x14ac:dyDescent="0.3">
      <c r="A160" s="40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</row>
    <row r="161" spans="1:25" ht="14.25" customHeight="1" x14ac:dyDescent="0.3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</row>
    <row r="162" spans="1:25" ht="14.25" customHeight="1" x14ac:dyDescent="0.3">
      <c r="A162" s="40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</row>
    <row r="163" spans="1:25" ht="14.25" customHeight="1" x14ac:dyDescent="0.3">
      <c r="A163" s="40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</row>
    <row r="164" spans="1:25" ht="14.25" customHeight="1" x14ac:dyDescent="0.3">
      <c r="A164" s="40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</row>
    <row r="165" spans="1:25" ht="14.25" customHeight="1" x14ac:dyDescent="0.3">
      <c r="A165" s="40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</row>
    <row r="166" spans="1:25" ht="14.25" customHeight="1" x14ac:dyDescent="0.3">
      <c r="A166" s="40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</row>
    <row r="167" spans="1:25" ht="14.25" customHeight="1" x14ac:dyDescent="0.3">
      <c r="A167" s="40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</row>
    <row r="168" spans="1:25" ht="14.25" customHeight="1" x14ac:dyDescent="0.3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</row>
    <row r="169" spans="1:25" ht="14.25" customHeight="1" x14ac:dyDescent="0.3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</row>
    <row r="170" spans="1:25" ht="14.25" customHeight="1" x14ac:dyDescent="0.3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</row>
    <row r="171" spans="1:25" ht="14.25" customHeight="1" x14ac:dyDescent="0.3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</row>
    <row r="172" spans="1:25" ht="14.25" customHeight="1" x14ac:dyDescent="0.3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</row>
    <row r="173" spans="1:25" ht="14.25" customHeight="1" x14ac:dyDescent="0.3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</row>
    <row r="174" spans="1:25" ht="14.25" customHeight="1" x14ac:dyDescent="0.3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</row>
    <row r="175" spans="1:25" ht="14.25" customHeight="1" x14ac:dyDescent="0.3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</row>
    <row r="176" spans="1:25" ht="14.25" customHeight="1" x14ac:dyDescent="0.3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</row>
    <row r="177" spans="1:25" ht="14.25" customHeight="1" x14ac:dyDescent="0.3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</row>
    <row r="178" spans="1:25" ht="14.25" customHeight="1" x14ac:dyDescent="0.3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</row>
    <row r="179" spans="1:25" ht="14.25" customHeight="1" x14ac:dyDescent="0.3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</row>
    <row r="180" spans="1:25" ht="14.25" customHeight="1" x14ac:dyDescent="0.3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</row>
    <row r="181" spans="1:25" ht="14.25" customHeight="1" x14ac:dyDescent="0.3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</row>
    <row r="182" spans="1:25" ht="14.25" customHeight="1" x14ac:dyDescent="0.3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</row>
    <row r="183" spans="1:25" ht="14.25" customHeight="1" x14ac:dyDescent="0.3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</row>
    <row r="184" spans="1:25" ht="14.25" customHeight="1" x14ac:dyDescent="0.3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</row>
    <row r="185" spans="1:25" ht="14.25" customHeight="1" x14ac:dyDescent="0.3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</row>
    <row r="186" spans="1:25" ht="14.25" customHeight="1" x14ac:dyDescent="0.3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</row>
    <row r="187" spans="1:25" ht="14.25" customHeight="1" x14ac:dyDescent="0.3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</row>
    <row r="188" spans="1:25" ht="14.25" customHeight="1" x14ac:dyDescent="0.3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</row>
    <row r="189" spans="1:25" ht="14.25" customHeight="1" x14ac:dyDescent="0.3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</row>
    <row r="190" spans="1:25" ht="14.25" customHeight="1" x14ac:dyDescent="0.3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</row>
    <row r="191" spans="1:25" ht="14.25" customHeight="1" x14ac:dyDescent="0.3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</row>
    <row r="192" spans="1:25" ht="14.25" customHeight="1" x14ac:dyDescent="0.3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</row>
    <row r="193" spans="1:25" ht="14.25" customHeight="1" x14ac:dyDescent="0.3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</row>
    <row r="194" spans="1:25" ht="14.25" customHeight="1" x14ac:dyDescent="0.3">
      <c r="A194" s="40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</row>
    <row r="195" spans="1:25" ht="14.25" customHeight="1" x14ac:dyDescent="0.3">
      <c r="A195" s="40"/>
      <c r="B195" s="40"/>
      <c r="C195" s="40"/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</row>
    <row r="196" spans="1:25" ht="14.25" customHeight="1" x14ac:dyDescent="0.3">
      <c r="A196" s="40"/>
      <c r="B196" s="40"/>
      <c r="C196" s="40"/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</row>
    <row r="197" spans="1:25" ht="14.25" customHeight="1" x14ac:dyDescent="0.3">
      <c r="A197" s="40"/>
      <c r="B197" s="40"/>
      <c r="C197" s="40"/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</row>
    <row r="198" spans="1:25" ht="14.25" customHeight="1" x14ac:dyDescent="0.3">
      <c r="A198" s="40"/>
      <c r="B198" s="40"/>
      <c r="C198" s="40"/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</row>
    <row r="199" spans="1:25" ht="14.25" customHeight="1" x14ac:dyDescent="0.3">
      <c r="A199" s="40"/>
      <c r="B199" s="40"/>
      <c r="C199" s="40"/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</row>
    <row r="200" spans="1:25" ht="14.25" customHeight="1" x14ac:dyDescent="0.3">
      <c r="A200" s="40"/>
      <c r="B200" s="40"/>
      <c r="C200" s="40"/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</row>
    <row r="201" spans="1:25" ht="14.25" customHeight="1" x14ac:dyDescent="0.3">
      <c r="A201" s="40"/>
      <c r="B201" s="40"/>
      <c r="C201" s="40"/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</row>
    <row r="202" spans="1:25" ht="14.25" customHeight="1" x14ac:dyDescent="0.3">
      <c r="A202" s="40"/>
      <c r="B202" s="40"/>
      <c r="C202" s="40"/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</row>
    <row r="203" spans="1:25" ht="14.25" customHeight="1" x14ac:dyDescent="0.3">
      <c r="A203" s="40"/>
      <c r="B203" s="40"/>
      <c r="C203" s="40"/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</row>
    <row r="204" spans="1:25" ht="14.25" customHeight="1" x14ac:dyDescent="0.3">
      <c r="A204" s="40"/>
      <c r="B204" s="40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</row>
    <row r="205" spans="1:25" ht="14.25" customHeight="1" x14ac:dyDescent="0.3">
      <c r="A205" s="40"/>
      <c r="B205" s="40"/>
      <c r="C205" s="40"/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</row>
    <row r="206" spans="1:25" ht="14.25" customHeight="1" x14ac:dyDescent="0.3">
      <c r="A206" s="40"/>
      <c r="B206" s="40"/>
      <c r="C206" s="40"/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</row>
    <row r="207" spans="1:25" ht="14.25" customHeight="1" x14ac:dyDescent="0.3">
      <c r="A207" s="40"/>
      <c r="B207" s="40"/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</row>
    <row r="208" spans="1:25" ht="14.25" customHeight="1" x14ac:dyDescent="0.3">
      <c r="A208" s="40"/>
      <c r="B208" s="40"/>
      <c r="C208" s="40"/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</row>
    <row r="209" spans="1:25" ht="14.25" customHeight="1" x14ac:dyDescent="0.3">
      <c r="A209" s="40"/>
      <c r="B209" s="40"/>
      <c r="C209" s="40"/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</row>
    <row r="210" spans="1:25" ht="14.25" customHeight="1" x14ac:dyDescent="0.3">
      <c r="A210" s="40"/>
      <c r="B210" s="40"/>
      <c r="C210" s="40"/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</row>
    <row r="211" spans="1:25" ht="14.25" customHeight="1" x14ac:dyDescent="0.3">
      <c r="A211" s="40"/>
      <c r="B211" s="40"/>
      <c r="C211" s="40"/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</row>
    <row r="212" spans="1:25" ht="14.25" customHeight="1" x14ac:dyDescent="0.3">
      <c r="A212" s="40"/>
      <c r="B212" s="40"/>
      <c r="C212" s="40"/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</row>
    <row r="213" spans="1:25" ht="14.25" customHeight="1" x14ac:dyDescent="0.3">
      <c r="A213" s="40"/>
      <c r="B213" s="40"/>
      <c r="C213" s="40"/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</row>
    <row r="214" spans="1:25" ht="14.25" customHeight="1" x14ac:dyDescent="0.3">
      <c r="A214" s="40"/>
      <c r="B214" s="40"/>
      <c r="C214" s="40"/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</row>
    <row r="215" spans="1:25" ht="14.25" customHeight="1" x14ac:dyDescent="0.3">
      <c r="A215" s="40"/>
      <c r="B215" s="40"/>
      <c r="C215" s="40"/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</row>
    <row r="216" spans="1:25" ht="14.25" customHeight="1" x14ac:dyDescent="0.3">
      <c r="A216" s="40"/>
      <c r="B216" s="40"/>
      <c r="C216" s="40"/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</row>
    <row r="217" spans="1:25" ht="14.25" customHeight="1" x14ac:dyDescent="0.3">
      <c r="A217" s="40"/>
      <c r="B217" s="40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</row>
    <row r="218" spans="1:25" ht="14.25" customHeight="1" x14ac:dyDescent="0.3">
      <c r="A218" s="40"/>
      <c r="B218" s="40"/>
      <c r="C218" s="40"/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</row>
    <row r="219" spans="1:25" ht="14.25" customHeight="1" x14ac:dyDescent="0.3">
      <c r="A219" s="40"/>
      <c r="B219" s="40"/>
      <c r="C219" s="40"/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</row>
    <row r="220" spans="1:25" ht="14.25" customHeight="1" x14ac:dyDescent="0.3">
      <c r="A220" s="40"/>
      <c r="B220" s="40"/>
      <c r="C220" s="40"/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</row>
    <row r="221" spans="1:25" ht="14.25" customHeight="1" x14ac:dyDescent="0.3">
      <c r="A221" s="40"/>
      <c r="B221" s="40"/>
      <c r="C221" s="40"/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</row>
    <row r="222" spans="1:25" ht="14.25" customHeight="1" x14ac:dyDescent="0.3">
      <c r="A222" s="40"/>
      <c r="B222" s="40"/>
      <c r="C222" s="40"/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</row>
    <row r="223" spans="1:25" ht="14.25" customHeight="1" x14ac:dyDescent="0.3">
      <c r="A223" s="40"/>
      <c r="B223" s="40"/>
      <c r="C223" s="40"/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</row>
    <row r="224" spans="1:25" ht="14.25" customHeight="1" x14ac:dyDescent="0.3">
      <c r="A224" s="40"/>
      <c r="B224" s="40"/>
      <c r="C224" s="40"/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</row>
    <row r="225" spans="1:25" ht="14.25" customHeight="1" x14ac:dyDescent="0.3">
      <c r="A225" s="40"/>
      <c r="B225" s="40"/>
      <c r="C225" s="40"/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</row>
    <row r="226" spans="1:25" ht="14.25" customHeight="1" x14ac:dyDescent="0.3">
      <c r="A226" s="40"/>
      <c r="B226" s="40"/>
      <c r="C226" s="40"/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</row>
    <row r="227" spans="1:25" ht="14.25" customHeight="1" x14ac:dyDescent="0.3">
      <c r="A227" s="40"/>
      <c r="B227" s="40"/>
      <c r="C227" s="40"/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</row>
    <row r="228" spans="1:25" ht="14.25" customHeight="1" x14ac:dyDescent="0.3">
      <c r="A228" s="40"/>
      <c r="B228" s="40"/>
      <c r="C228" s="40"/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</row>
    <row r="229" spans="1:25" ht="14.25" customHeight="1" x14ac:dyDescent="0.3">
      <c r="A229" s="40"/>
      <c r="B229" s="40"/>
      <c r="C229" s="40"/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</row>
    <row r="230" spans="1:25" ht="14.25" customHeight="1" x14ac:dyDescent="0.3">
      <c r="A230" s="40"/>
      <c r="B230" s="40"/>
      <c r="C230" s="40"/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</row>
    <row r="231" spans="1:25" ht="14.25" customHeight="1" x14ac:dyDescent="0.3">
      <c r="A231" s="40"/>
      <c r="B231" s="40"/>
      <c r="C231" s="40"/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</row>
    <row r="232" spans="1:25" ht="14.25" customHeight="1" x14ac:dyDescent="0.3">
      <c r="A232" s="40"/>
      <c r="B232" s="40"/>
      <c r="C232" s="40"/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</row>
    <row r="233" spans="1:25" ht="14.25" customHeight="1" x14ac:dyDescent="0.3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</row>
    <row r="234" spans="1:25" ht="14.25" customHeight="1" x14ac:dyDescent="0.3">
      <c r="A234" s="40"/>
      <c r="B234" s="40"/>
      <c r="C234" s="40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</row>
    <row r="235" spans="1:25" ht="14.25" customHeight="1" x14ac:dyDescent="0.3">
      <c r="A235" s="40"/>
      <c r="B235" s="40"/>
      <c r="C235" s="40"/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</row>
    <row r="236" spans="1:25" ht="14.25" customHeight="1" x14ac:dyDescent="0.3">
      <c r="A236" s="40"/>
      <c r="B236" s="40"/>
      <c r="C236" s="40"/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</row>
    <row r="237" spans="1:25" ht="14.25" customHeight="1" x14ac:dyDescent="0.3">
      <c r="A237" s="40"/>
      <c r="B237" s="40"/>
      <c r="C237" s="40"/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</row>
    <row r="238" spans="1:25" ht="14.25" customHeight="1" x14ac:dyDescent="0.3">
      <c r="A238" s="40"/>
      <c r="B238" s="40"/>
      <c r="C238" s="40"/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</row>
    <row r="239" spans="1:25" ht="14.25" customHeight="1" x14ac:dyDescent="0.3">
      <c r="A239" s="40"/>
      <c r="B239" s="40"/>
      <c r="C239" s="40"/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</row>
    <row r="240" spans="1:25" ht="14.25" customHeight="1" x14ac:dyDescent="0.3">
      <c r="A240" s="40"/>
      <c r="B240" s="40"/>
      <c r="C240" s="40"/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</row>
    <row r="241" spans="1:25" ht="14.25" customHeight="1" x14ac:dyDescent="0.3">
      <c r="A241" s="40"/>
      <c r="B241" s="40"/>
      <c r="C241" s="40"/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</row>
    <row r="242" spans="1:25" ht="14.25" customHeight="1" x14ac:dyDescent="0.3">
      <c r="A242" s="40"/>
      <c r="B242" s="40"/>
      <c r="C242" s="40"/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</row>
    <row r="243" spans="1:25" ht="14.25" customHeight="1" x14ac:dyDescent="0.3">
      <c r="A243" s="40"/>
      <c r="B243" s="40"/>
      <c r="C243" s="40"/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</row>
    <row r="244" spans="1:25" ht="14.25" customHeight="1" x14ac:dyDescent="0.3">
      <c r="A244" s="40"/>
      <c r="B244" s="40"/>
      <c r="C244" s="40"/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</row>
    <row r="245" spans="1:25" ht="14.25" customHeight="1" x14ac:dyDescent="0.3">
      <c r="A245" s="40"/>
      <c r="B245" s="40"/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</row>
    <row r="246" spans="1:25" ht="14.25" customHeight="1" x14ac:dyDescent="0.3">
      <c r="A246" s="40"/>
      <c r="B246" s="40"/>
      <c r="C246" s="40"/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</row>
    <row r="247" spans="1:25" ht="14.25" customHeight="1" x14ac:dyDescent="0.3">
      <c r="A247" s="40"/>
      <c r="B247" s="40"/>
      <c r="C247" s="40"/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</row>
    <row r="248" spans="1:25" ht="14.25" customHeight="1" x14ac:dyDescent="0.3">
      <c r="A248" s="40"/>
      <c r="B248" s="40"/>
      <c r="C248" s="40"/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</row>
    <row r="249" spans="1:25" ht="14.25" customHeight="1" x14ac:dyDescent="0.3">
      <c r="A249" s="40"/>
      <c r="B249" s="40"/>
      <c r="C249" s="40"/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</row>
    <row r="250" spans="1:25" ht="14.25" customHeight="1" x14ac:dyDescent="0.3">
      <c r="A250" s="40"/>
      <c r="B250" s="40"/>
      <c r="C250" s="40"/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</row>
    <row r="251" spans="1:25" ht="14.25" customHeight="1" x14ac:dyDescent="0.3">
      <c r="A251" s="40"/>
      <c r="B251" s="40"/>
      <c r="C251" s="40"/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</row>
    <row r="252" spans="1:25" ht="14.25" customHeight="1" x14ac:dyDescent="0.3">
      <c r="A252" s="40"/>
      <c r="B252" s="40"/>
      <c r="C252" s="40"/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</row>
    <row r="253" spans="1:25" ht="14.25" customHeight="1" x14ac:dyDescent="0.3">
      <c r="A253" s="40"/>
      <c r="B253" s="40"/>
      <c r="C253" s="40"/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</row>
    <row r="254" spans="1:25" ht="14.25" customHeight="1" x14ac:dyDescent="0.3">
      <c r="A254" s="40"/>
      <c r="B254" s="40"/>
      <c r="C254" s="40"/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</row>
    <row r="255" spans="1:25" ht="14.25" customHeight="1" x14ac:dyDescent="0.3">
      <c r="A255" s="40"/>
      <c r="B255" s="40"/>
      <c r="C255" s="40"/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</row>
    <row r="256" spans="1:25" ht="14.25" customHeight="1" x14ac:dyDescent="0.3">
      <c r="A256" s="40"/>
      <c r="B256" s="40"/>
      <c r="C256" s="40"/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</row>
    <row r="257" spans="1:25" ht="14.25" customHeight="1" x14ac:dyDescent="0.3">
      <c r="A257" s="40"/>
      <c r="B257" s="40"/>
      <c r="C257" s="40"/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</row>
    <row r="258" spans="1:25" ht="14.25" customHeight="1" x14ac:dyDescent="0.3">
      <c r="A258" s="40"/>
      <c r="B258" s="40"/>
      <c r="C258" s="40"/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</row>
    <row r="259" spans="1:25" ht="14.25" customHeight="1" x14ac:dyDescent="0.3">
      <c r="A259" s="40"/>
      <c r="B259" s="40"/>
      <c r="C259" s="40"/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</row>
    <row r="260" spans="1:25" ht="14.25" customHeight="1" x14ac:dyDescent="0.3">
      <c r="A260" s="40"/>
      <c r="B260" s="40"/>
      <c r="C260" s="40"/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</row>
    <row r="261" spans="1:25" ht="14.25" customHeight="1" x14ac:dyDescent="0.3">
      <c r="A261" s="40"/>
      <c r="B261" s="40"/>
      <c r="C261" s="40"/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</row>
    <row r="262" spans="1:25" ht="14.25" customHeight="1" x14ac:dyDescent="0.3">
      <c r="A262" s="40"/>
      <c r="B262" s="40"/>
      <c r="C262" s="40"/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</row>
    <row r="263" spans="1:25" ht="14.25" customHeight="1" x14ac:dyDescent="0.3">
      <c r="A263" s="40"/>
      <c r="B263" s="40"/>
      <c r="C263" s="40"/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</row>
    <row r="264" spans="1:25" ht="14.25" customHeight="1" x14ac:dyDescent="0.3"/>
    <row r="265" spans="1:25" ht="14.25" customHeight="1" x14ac:dyDescent="0.3"/>
    <row r="266" spans="1:25" ht="14.25" customHeight="1" x14ac:dyDescent="0.3"/>
    <row r="267" spans="1:25" ht="14.25" customHeight="1" x14ac:dyDescent="0.3"/>
    <row r="268" spans="1:25" ht="14.25" customHeight="1" x14ac:dyDescent="0.3"/>
    <row r="269" spans="1:25" ht="14.25" customHeight="1" x14ac:dyDescent="0.3"/>
    <row r="270" spans="1:25" ht="14.25" customHeight="1" x14ac:dyDescent="0.3"/>
    <row r="271" spans="1:25" ht="14.25" customHeight="1" x14ac:dyDescent="0.3"/>
    <row r="272" spans="1:25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  <row r="1018" ht="14.25" customHeight="1" x14ac:dyDescent="0.3"/>
  </sheetData>
  <mergeCells count="3">
    <mergeCell ref="A1:G1"/>
    <mergeCell ref="C4:F4"/>
    <mergeCell ref="A63:G63"/>
  </mergeCells>
  <dataValidations count="1">
    <dataValidation type="list" allowBlank="1" sqref="A44:A61" xr:uid="{00000000-0002-0000-0400-000000000000}">
      <formula1>#REF!</formula1>
    </dataValidation>
  </dataValidations>
  <pageMargins left="0.511811024" right="0.511811024" top="0.78740157499999996" bottom="0.78740157499999996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10"/>
  <sheetViews>
    <sheetView zoomScale="196" zoomScaleNormal="196" workbookViewId="0">
      <selection activeCell="A4" sqref="A4:XFD4"/>
    </sheetView>
  </sheetViews>
  <sheetFormatPr defaultColWidth="8.875" defaultRowHeight="13.5" x14ac:dyDescent="0.25"/>
  <cols>
    <col min="1" max="1" width="21.625" style="2" bestFit="1" customWidth="1"/>
    <col min="2" max="3" width="9.5" style="2" bestFit="1" customWidth="1"/>
    <col min="4" max="4" width="9.5" style="2" customWidth="1"/>
    <col min="5" max="5" width="9.125" style="2" bestFit="1" customWidth="1"/>
    <col min="6" max="16384" width="8.875" style="2"/>
  </cols>
  <sheetData>
    <row r="1" spans="1:23" ht="14.25" customHeight="1" x14ac:dyDescent="0.25">
      <c r="A1" s="230" t="s">
        <v>447</v>
      </c>
      <c r="B1" s="231"/>
      <c r="C1" s="231"/>
      <c r="D1" s="231"/>
      <c r="E1" s="232"/>
      <c r="F1" s="44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</row>
    <row r="2" spans="1:23" ht="15.75" customHeight="1" x14ac:dyDescent="0.25">
      <c r="A2" s="80" t="s">
        <v>138</v>
      </c>
      <c r="B2" s="45"/>
      <c r="C2" s="46"/>
      <c r="D2" s="46"/>
      <c r="E2" s="81"/>
      <c r="F2" s="44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15.75" customHeight="1" x14ac:dyDescent="0.25">
      <c r="A3" s="80" t="s">
        <v>2</v>
      </c>
      <c r="B3" s="47"/>
      <c r="C3" s="48"/>
      <c r="D3" s="48"/>
      <c r="E3" s="79"/>
      <c r="F3" s="44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ht="30.75" customHeight="1" x14ac:dyDescent="0.25">
      <c r="A4" s="157" t="s">
        <v>450</v>
      </c>
      <c r="B4" s="158" t="s">
        <v>451</v>
      </c>
      <c r="C4" s="158" t="s">
        <v>452</v>
      </c>
      <c r="D4" s="158" t="s">
        <v>107</v>
      </c>
      <c r="E4" s="159" t="s">
        <v>147</v>
      </c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</row>
    <row r="5" spans="1:23" ht="15.75" customHeight="1" x14ac:dyDescent="0.25">
      <c r="A5" s="156" t="s">
        <v>295</v>
      </c>
      <c r="B5" s="162">
        <v>1237.49</v>
      </c>
      <c r="C5" s="163">
        <v>900.61</v>
      </c>
      <c r="D5" s="164">
        <f>B5-C5</f>
        <v>336.88</v>
      </c>
      <c r="E5" s="3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x14ac:dyDescent="0.25">
      <c r="A6" s="3" t="s">
        <v>296</v>
      </c>
      <c r="B6" s="160">
        <v>2205.19</v>
      </c>
      <c r="C6" s="160">
        <v>1725.63</v>
      </c>
      <c r="D6" s="161">
        <f>D5+B6-C6</f>
        <v>816.44</v>
      </c>
      <c r="E6" s="156"/>
    </row>
    <row r="7" spans="1:23" x14ac:dyDescent="0.25">
      <c r="A7" s="3" t="s">
        <v>297</v>
      </c>
      <c r="B7" s="37">
        <v>793.02</v>
      </c>
      <c r="C7" s="34">
        <v>1204.4100000000001</v>
      </c>
      <c r="D7" s="36">
        <f>D6+B7-C7</f>
        <v>405.04999999999995</v>
      </c>
      <c r="E7" s="3"/>
    </row>
    <row r="8" spans="1:23" x14ac:dyDescent="0.25">
      <c r="A8" s="3" t="s">
        <v>435</v>
      </c>
      <c r="B8" s="35">
        <v>0.54</v>
      </c>
      <c r="C8" s="35">
        <v>406.35</v>
      </c>
      <c r="D8" s="36">
        <f>D7+B8-C8</f>
        <v>-0.76000000000004775</v>
      </c>
      <c r="E8" s="34"/>
    </row>
    <row r="9" spans="1:23" x14ac:dyDescent="0.25">
      <c r="A9" s="3"/>
      <c r="B9" s="60"/>
      <c r="C9" s="35"/>
      <c r="D9" s="34">
        <v>0.76</v>
      </c>
      <c r="E9" s="3">
        <v>0.76</v>
      </c>
    </row>
    <row r="10" spans="1:23" s="4" customFormat="1" x14ac:dyDescent="0.25">
      <c r="A10" s="56" t="s">
        <v>399</v>
      </c>
      <c r="B10" s="57">
        <f>SUM(B4:B8)</f>
        <v>4236.2400000000007</v>
      </c>
      <c r="C10" s="58">
        <f>SUM(C5:C9)</f>
        <v>4237.0000000000009</v>
      </c>
      <c r="D10" s="58"/>
      <c r="E10" s="59">
        <f>C10-B10</f>
        <v>0.76000000000021828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20"/>
  <sheetViews>
    <sheetView zoomScale="149" zoomScaleNormal="149" workbookViewId="0">
      <selection sqref="A1:D1"/>
    </sheetView>
  </sheetViews>
  <sheetFormatPr defaultColWidth="8.875" defaultRowHeight="13.5" x14ac:dyDescent="0.25"/>
  <cols>
    <col min="1" max="1" width="4.625" style="2" bestFit="1" customWidth="1"/>
    <col min="2" max="2" width="19.75" style="2" customWidth="1"/>
    <col min="3" max="3" width="12.25" style="2" customWidth="1"/>
    <col min="4" max="4" width="14.375" style="2" customWidth="1"/>
    <col min="5" max="5" width="3.875" style="5" bestFit="1" customWidth="1"/>
    <col min="6" max="6" width="13.125" style="2" customWidth="1"/>
    <col min="7" max="7" width="10.75" style="2" customWidth="1"/>
    <col min="8" max="8" width="11" style="2" bestFit="1" customWidth="1"/>
    <col min="9" max="9" width="11.625" style="2" bestFit="1" customWidth="1"/>
    <col min="10" max="16384" width="8.875" style="2"/>
  </cols>
  <sheetData>
    <row r="1" spans="1:9" x14ac:dyDescent="0.25">
      <c r="A1" s="245" t="s">
        <v>468</v>
      </c>
      <c r="B1" s="246"/>
      <c r="C1" s="246"/>
      <c r="D1" s="247"/>
      <c r="E1" s="243"/>
      <c r="F1" s="243"/>
      <c r="G1" s="243"/>
      <c r="H1" s="243"/>
      <c r="I1" s="243"/>
    </row>
    <row r="2" spans="1:9" ht="27" x14ac:dyDescent="0.25">
      <c r="A2" s="165" t="s">
        <v>128</v>
      </c>
      <c r="B2" s="244" t="s">
        <v>149</v>
      </c>
      <c r="C2" s="244" t="s">
        <v>150</v>
      </c>
      <c r="D2" s="244" t="s">
        <v>438</v>
      </c>
      <c r="E2" s="2"/>
    </row>
    <row r="3" spans="1:9" x14ac:dyDescent="0.25">
      <c r="A3" s="209" t="s">
        <v>399</v>
      </c>
      <c r="B3" s="166"/>
      <c r="C3" s="208" t="s">
        <v>461</v>
      </c>
      <c r="D3" s="83">
        <v>28149.08</v>
      </c>
      <c r="E3" s="2"/>
    </row>
    <row r="4" spans="1:9" x14ac:dyDescent="0.25">
      <c r="A4" s="167">
        <v>1</v>
      </c>
      <c r="B4" s="8">
        <v>22102</v>
      </c>
      <c r="C4" s="22">
        <v>45343</v>
      </c>
      <c r="D4" s="87">
        <v>86.79</v>
      </c>
      <c r="E4" s="2"/>
    </row>
    <row r="5" spans="1:9" x14ac:dyDescent="0.25">
      <c r="A5" s="167">
        <v>2</v>
      </c>
      <c r="B5" s="8">
        <v>22103</v>
      </c>
      <c r="C5" s="22">
        <v>45343</v>
      </c>
      <c r="D5" s="88">
        <v>1679.3</v>
      </c>
      <c r="E5" s="2"/>
    </row>
    <row r="6" spans="1:9" x14ac:dyDescent="0.25">
      <c r="A6" s="167">
        <v>3</v>
      </c>
      <c r="B6" s="8">
        <v>22104</v>
      </c>
      <c r="C6" s="22">
        <v>45343</v>
      </c>
      <c r="D6" s="88">
        <v>7626.13</v>
      </c>
      <c r="E6" s="2"/>
    </row>
    <row r="7" spans="1:9" x14ac:dyDescent="0.25">
      <c r="A7" s="167">
        <v>4</v>
      </c>
      <c r="B7" s="8">
        <v>42501</v>
      </c>
      <c r="C7" s="22">
        <v>45407</v>
      </c>
      <c r="D7" s="86">
        <v>5585.51</v>
      </c>
      <c r="E7" s="2"/>
      <c r="G7" s="29"/>
    </row>
    <row r="8" spans="1:9" x14ac:dyDescent="0.25">
      <c r="A8" s="167">
        <v>5</v>
      </c>
      <c r="B8" s="8">
        <v>42502</v>
      </c>
      <c r="C8" s="22">
        <v>45407</v>
      </c>
      <c r="D8" s="86">
        <v>3629.18</v>
      </c>
      <c r="E8" s="2"/>
    </row>
    <row r="9" spans="1:9" x14ac:dyDescent="0.25">
      <c r="A9" s="167">
        <v>6</v>
      </c>
      <c r="B9" s="8">
        <v>73001</v>
      </c>
      <c r="C9" s="22">
        <v>45503</v>
      </c>
      <c r="D9" s="87">
        <v>5320.63</v>
      </c>
      <c r="E9" s="2"/>
    </row>
    <row r="10" spans="1:9" x14ac:dyDescent="0.25">
      <c r="A10" s="167">
        <v>7</v>
      </c>
      <c r="B10" s="8">
        <v>73002</v>
      </c>
      <c r="C10" s="22">
        <v>45503</v>
      </c>
      <c r="D10" s="87">
        <v>4359.21</v>
      </c>
      <c r="E10" s="2"/>
    </row>
    <row r="11" spans="1:9" x14ac:dyDescent="0.25">
      <c r="A11" s="167">
        <v>8</v>
      </c>
      <c r="B11" s="8">
        <v>73003</v>
      </c>
      <c r="C11" s="22">
        <v>45503</v>
      </c>
      <c r="D11" s="87">
        <v>5719.91</v>
      </c>
      <c r="E11" s="2"/>
    </row>
    <row r="12" spans="1:9" x14ac:dyDescent="0.25">
      <c r="A12" s="167">
        <v>9</v>
      </c>
      <c r="B12" s="8">
        <v>82201</v>
      </c>
      <c r="C12" s="22">
        <v>45526</v>
      </c>
      <c r="D12" s="87">
        <v>5258.92</v>
      </c>
      <c r="E12" s="2"/>
    </row>
    <row r="13" spans="1:9" x14ac:dyDescent="0.25">
      <c r="A13" s="167">
        <v>10</v>
      </c>
      <c r="B13" s="8">
        <v>91301</v>
      </c>
      <c r="C13" s="22">
        <v>45548</v>
      </c>
      <c r="D13" s="87">
        <v>2683.43</v>
      </c>
      <c r="E13" s="2"/>
    </row>
    <row r="14" spans="1:9" x14ac:dyDescent="0.25">
      <c r="A14" s="167">
        <v>11</v>
      </c>
      <c r="B14" s="8">
        <v>111801</v>
      </c>
      <c r="C14" s="22">
        <v>45614</v>
      </c>
      <c r="D14" s="87">
        <v>1235.6600000000001</v>
      </c>
      <c r="E14" s="2"/>
    </row>
    <row r="15" spans="1:9" x14ac:dyDescent="0.25">
      <c r="A15" s="167">
        <v>12</v>
      </c>
      <c r="B15" s="8">
        <v>111802</v>
      </c>
      <c r="C15" s="22">
        <v>45614</v>
      </c>
      <c r="D15" s="87">
        <v>1151.0999999999999</v>
      </c>
      <c r="E15" s="2"/>
    </row>
    <row r="16" spans="1:9" x14ac:dyDescent="0.25">
      <c r="A16" s="167">
        <v>13</v>
      </c>
      <c r="B16" s="8">
        <v>121101</v>
      </c>
      <c r="C16" s="22">
        <v>45637</v>
      </c>
      <c r="D16" s="87">
        <v>1613.72</v>
      </c>
      <c r="E16" s="2"/>
    </row>
    <row r="17" spans="1:5" x14ac:dyDescent="0.25">
      <c r="A17" s="167">
        <v>14</v>
      </c>
      <c r="B17" s="8">
        <v>11601</v>
      </c>
      <c r="C17" s="22">
        <v>45673</v>
      </c>
      <c r="D17" s="87">
        <v>5.54</v>
      </c>
      <c r="E17" s="2"/>
    </row>
    <row r="18" spans="1:5" s="17" customFormat="1" x14ac:dyDescent="0.25">
      <c r="A18" s="209" t="s">
        <v>399</v>
      </c>
      <c r="B18" s="169"/>
      <c r="C18" s="210" t="s">
        <v>462</v>
      </c>
      <c r="D18" s="89">
        <v>45955.03</v>
      </c>
    </row>
    <row r="19" spans="1:5" s="17" customFormat="1" x14ac:dyDescent="0.25">
      <c r="A19" s="209" t="s">
        <v>399</v>
      </c>
      <c r="B19" s="169"/>
      <c r="C19" s="169"/>
      <c r="D19" s="168">
        <f>D18+D3</f>
        <v>74104.11</v>
      </c>
    </row>
    <row r="20" spans="1:5" x14ac:dyDescent="0.25">
      <c r="A20" s="30"/>
      <c r="B20" s="170"/>
      <c r="C20" s="170"/>
      <c r="D20" s="30"/>
      <c r="E20" s="2"/>
    </row>
  </sheetData>
  <mergeCells count="1">
    <mergeCell ref="A1:D1"/>
  </mergeCells>
  <phoneticPr fontId="22" type="noConversion"/>
  <pageMargins left="0.23622047244094491" right="0.23622047244094491" top="0.15748031496062992" bottom="0.35433070866141736" header="0.31496062992125984" footer="0.31496062992125984"/>
  <pageSetup paperSize="9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D95FA-1250-3C45-93A5-7E4985385911}">
  <dimension ref="A1:D14"/>
  <sheetViews>
    <sheetView tabSelected="1" zoomScale="172" zoomScaleNormal="172" workbookViewId="0">
      <selection activeCell="E10" sqref="E10"/>
    </sheetView>
  </sheetViews>
  <sheetFormatPr defaultColWidth="11" defaultRowHeight="13.5" x14ac:dyDescent="0.25"/>
  <cols>
    <col min="1" max="1" width="11" style="2"/>
    <col min="2" max="2" width="13.25" style="5" customWidth="1"/>
    <col min="3" max="3" width="16.875" style="2" customWidth="1"/>
    <col min="4" max="16384" width="11" style="2"/>
  </cols>
  <sheetData>
    <row r="1" spans="1:4" x14ac:dyDescent="0.25">
      <c r="A1" s="245" t="s">
        <v>469</v>
      </c>
      <c r="B1" s="246"/>
      <c r="C1" s="247"/>
      <c r="D1" s="251"/>
    </row>
    <row r="2" spans="1:4" s="4" customFormat="1" ht="27" x14ac:dyDescent="0.25">
      <c r="A2" s="248" t="s">
        <v>128</v>
      </c>
      <c r="B2" s="249" t="s">
        <v>384</v>
      </c>
      <c r="C2" s="249" t="s">
        <v>385</v>
      </c>
      <c r="D2" s="250"/>
    </row>
    <row r="3" spans="1:4" x14ac:dyDescent="0.25">
      <c r="A3" s="211" t="s">
        <v>399</v>
      </c>
      <c r="B3" s="171" t="s">
        <v>321</v>
      </c>
      <c r="C3" s="179">
        <v>104880.35</v>
      </c>
    </row>
    <row r="4" spans="1:4" x14ac:dyDescent="0.25">
      <c r="A4" s="172">
        <v>2</v>
      </c>
      <c r="B4" s="175" t="s">
        <v>386</v>
      </c>
      <c r="C4" s="174">
        <v>6337.02</v>
      </c>
    </row>
    <row r="5" spans="1:4" x14ac:dyDescent="0.25">
      <c r="A5" s="172">
        <v>3</v>
      </c>
      <c r="B5" s="175" t="s">
        <v>386</v>
      </c>
      <c r="C5" s="174">
        <v>5938.02</v>
      </c>
    </row>
    <row r="6" spans="1:4" x14ac:dyDescent="0.25">
      <c r="A6" s="172">
        <v>5</v>
      </c>
      <c r="B6" s="175">
        <v>45342</v>
      </c>
      <c r="C6" s="173">
        <v>5763.3</v>
      </c>
    </row>
    <row r="7" spans="1:4" x14ac:dyDescent="0.25">
      <c r="A7" s="172">
        <v>8</v>
      </c>
      <c r="B7" s="175">
        <v>45352</v>
      </c>
      <c r="C7" s="174">
        <v>8489.7999999999993</v>
      </c>
    </row>
    <row r="8" spans="1:4" x14ac:dyDescent="0.25">
      <c r="A8" s="172">
        <v>10</v>
      </c>
      <c r="B8" s="175">
        <v>45400</v>
      </c>
      <c r="C8" s="173">
        <v>1839.8</v>
      </c>
    </row>
    <row r="9" spans="1:4" x14ac:dyDescent="0.25">
      <c r="A9" s="172">
        <v>12</v>
      </c>
      <c r="B9" s="175">
        <v>45421</v>
      </c>
      <c r="C9" s="174">
        <v>2698</v>
      </c>
    </row>
    <row r="10" spans="1:4" x14ac:dyDescent="0.25">
      <c r="A10" s="172">
        <v>14</v>
      </c>
      <c r="B10" s="175">
        <v>45473</v>
      </c>
      <c r="C10" s="174">
        <v>1972.8</v>
      </c>
    </row>
    <row r="11" spans="1:4" x14ac:dyDescent="0.25">
      <c r="A11" s="172">
        <v>15</v>
      </c>
      <c r="B11" s="175">
        <v>45490</v>
      </c>
      <c r="C11" s="173">
        <v>1463</v>
      </c>
    </row>
    <row r="12" spans="1:4" x14ac:dyDescent="0.25">
      <c r="A12" s="180">
        <v>16</v>
      </c>
      <c r="B12" s="175">
        <v>45679</v>
      </c>
      <c r="C12" s="173">
        <v>0.54</v>
      </c>
    </row>
    <row r="13" spans="1:4" x14ac:dyDescent="0.25">
      <c r="A13" s="178" t="s">
        <v>399</v>
      </c>
      <c r="B13" s="212" t="s">
        <v>463</v>
      </c>
      <c r="C13" s="176">
        <f>SUM(C4:C12)</f>
        <v>34502.28</v>
      </c>
    </row>
    <row r="14" spans="1:4" x14ac:dyDescent="0.25">
      <c r="A14" s="177" t="s">
        <v>323</v>
      </c>
      <c r="B14" s="175"/>
      <c r="C14" s="176">
        <f>C3+C13</f>
        <v>139382.63</v>
      </c>
    </row>
  </sheetData>
  <mergeCells count="1">
    <mergeCell ref="A1:C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547AA-558F-AA44-AAA9-7CEDD3DDAF2F}">
  <dimension ref="A1"/>
  <sheetViews>
    <sheetView workbookViewId="0"/>
  </sheetViews>
  <sheetFormatPr defaultColWidth="11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SINTETICO</vt:lpstr>
      <vt:lpstr>CONCILIAÇÃO</vt:lpstr>
      <vt:lpstr>RELAÇÃO DE PAGAMENTOS</vt:lpstr>
      <vt:lpstr>RELAÇÃO DE BENS</vt:lpstr>
      <vt:lpstr>DEM DE RENDIMENTOS-CDB</vt:lpstr>
      <vt:lpstr>DEM DE RENDIMENTOS-RENDE FÁC</vt:lpstr>
      <vt:lpstr>RESSARCIMENTO À UFC</vt:lpstr>
      <vt:lpstr>RESSARCIMENTO FACEP</vt:lpstr>
      <vt:lpstr>Sheet2</vt:lpstr>
      <vt:lpstr>Sheet3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Eveline</dc:creator>
  <cp:lastModifiedBy>maria da gloria arrais peter</cp:lastModifiedBy>
  <cp:lastPrinted>2026-02-08T15:16:08Z</cp:lastPrinted>
  <dcterms:created xsi:type="dcterms:W3CDTF">2021-01-07T18:55:31Z</dcterms:created>
  <dcterms:modified xsi:type="dcterms:W3CDTF">2026-03-13T14:41:57Z</dcterms:modified>
</cp:coreProperties>
</file>